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5" yWindow="4673" windowWidth="22988" windowHeight="4464" tabRatio="653"/>
  </bookViews>
  <sheets>
    <sheet name="COPERTINA ALLEGATI" sheetId="73" r:id="rId1"/>
    <sheet name="ALLEGATO N.1" sheetId="75" r:id="rId2"/>
    <sheet name="ALLEGATO N.2 (parte 1)" sheetId="1" r:id="rId3"/>
    <sheet name="ALLEGATO N.2 (parte 2)" sheetId="46" r:id="rId4"/>
    <sheet name="ALLEGATO N.3" sheetId="47" r:id="rId5"/>
    <sheet name="ALLEGATO N.4" sheetId="48" r:id="rId6"/>
    <sheet name="ALLEGATO N.5" sheetId="85" r:id="rId7"/>
    <sheet name="ALLEGATO N.6" sheetId="49" r:id="rId8"/>
    <sheet name="ALLEGATO N.7 (parte 1)" sheetId="52" r:id="rId9"/>
    <sheet name="ALLEGATO N.7 (parte 2) " sheetId="97" r:id="rId10"/>
    <sheet name="ALLEGATO N.7 (parte 3) " sheetId="54" r:id="rId11"/>
    <sheet name="ALLEGATO N.7 (parte 4)" sheetId="78" r:id="rId12"/>
    <sheet name="ALLEGATO N.8 " sheetId="50" r:id="rId13"/>
    <sheet name="ALLEGATO N.9" sheetId="51" r:id="rId14"/>
    <sheet name="ALLEGATO N.10" sheetId="62" r:id="rId15"/>
    <sheet name="ALLEGATO N.11 (parte 1)" sheetId="70" r:id="rId16"/>
    <sheet name="ALLEGATO N.11 (parte 2)" sheetId="71" r:id="rId17"/>
    <sheet name="ALLEGATO N.11 (parte 3)" sheetId="72" r:id="rId18"/>
    <sheet name="ALLEGATO N.12" sheetId="93" r:id="rId19"/>
    <sheet name="ALLEGATO N.13 " sheetId="94" r:id="rId20"/>
    <sheet name="ALLEGATO N.14" sheetId="77" r:id="rId21"/>
    <sheet name="ALLEGATO N.15 " sheetId="88" r:id="rId22"/>
    <sheet name="ALLEGATO N.16" sheetId="79" r:id="rId23"/>
    <sheet name="ALLEGATO N.17" sheetId="76" r:id="rId24"/>
    <sheet name="ALLEGATO N.18" sheetId="59" r:id="rId25"/>
    <sheet name="ALLEGATO N.19" sheetId="81" r:id="rId26"/>
    <sheet name="ALLEGATO N.20" sheetId="82" r:id="rId27"/>
    <sheet name="ALLEGATO N.21" sheetId="83" r:id="rId28"/>
    <sheet name="ALLEGATO N.22" sheetId="86" r:id="rId29"/>
    <sheet name="ALLEGATO N.22 (continuazione)" sheetId="87" r:id="rId30"/>
    <sheet name="ALLEGATO N.22 (crediti v terzi)" sheetId="84" r:id="rId31"/>
    <sheet name="VARIAZIONI entrate" sheetId="95" r:id="rId32"/>
    <sheet name="VARIAZIONI uscita " sheetId="96" r:id="rId33"/>
    <sheet name="ALLEGATO N.24 (parte 1)" sheetId="26" r:id="rId34"/>
    <sheet name="ALLEGATO N.24 (parte 2 )" sheetId="98" r:id="rId35"/>
    <sheet name="ALLEGATO N.25" sheetId="24" r:id="rId36"/>
  </sheets>
  <externalReferences>
    <externalReference r:id="rId37"/>
    <externalReference r:id="rId38"/>
    <externalReference r:id="rId39"/>
    <externalReference r:id="rId40"/>
    <externalReference r:id="rId41"/>
  </externalReferences>
  <definedNames>
    <definedName name="_" localSheetId="1" hidden="1">[1]PopolazioneStudentesca2003!#REF!</definedName>
    <definedName name="_" localSheetId="20" hidden="1">[1]PopolazioneStudentesca2003!#REF!</definedName>
    <definedName name="_" localSheetId="21" hidden="1">[2]PopolazioneStudentesca2003!#REF!</definedName>
    <definedName name="_" localSheetId="22" hidden="1">[2]PopolazioneStudentesca2003!#REF!</definedName>
    <definedName name="_" localSheetId="23" hidden="1">[1]PopolazioneStudentesca2003!#REF!</definedName>
    <definedName name="_" localSheetId="25" hidden="1">[2]PopolazioneStudentesca2003!#REF!</definedName>
    <definedName name="_" localSheetId="26" hidden="1">[2]PopolazioneStudentesca2003!#REF!</definedName>
    <definedName name="_" localSheetId="28" hidden="1">[2]PopolazioneStudentesca2003!#REF!</definedName>
    <definedName name="_" localSheetId="29" hidden="1">[2]PopolazioneStudentesca2003!#REF!</definedName>
    <definedName name="_" localSheetId="6" hidden="1">[1]PopolazioneStudentesca2003!#REF!</definedName>
    <definedName name="_" localSheetId="31" hidden="1">[1]PopolazioneStudentesca2003!#REF!</definedName>
    <definedName name="_" localSheetId="32" hidden="1">[1]PopolazioneStudentesca2003!#REF!</definedName>
    <definedName name="_" hidden="1">[1]PopolazioneStudentesca2003!#REF!</definedName>
    <definedName name="__123Graph_E" localSheetId="1" hidden="1">[2]PopolazioneStudentesca2003!#REF!</definedName>
    <definedName name="__123Graph_E" localSheetId="19" hidden="1">[3]PopolazioneStudentesca2003!#REF!</definedName>
    <definedName name="__123Graph_E" localSheetId="20" hidden="1">[1]PopolazioneStudentesca2003!#REF!</definedName>
    <definedName name="__123Graph_E" localSheetId="21" hidden="1">[2]PopolazioneStudentesca2003!#REF!</definedName>
    <definedName name="__123Graph_E" localSheetId="22" hidden="1">[2]PopolazioneStudentesca2003!#REF!</definedName>
    <definedName name="__123Graph_E" localSheetId="23" hidden="1">[1]PopolazioneStudentesca2003!#REF!</definedName>
    <definedName name="__123Graph_E" localSheetId="24" hidden="1">[1]PopolazioneStudentesca2003!#REF!</definedName>
    <definedName name="__123Graph_E" localSheetId="25" hidden="1">[2]PopolazioneStudentesca2003!#REF!</definedName>
    <definedName name="__123Graph_E" localSheetId="3" hidden="1">[1]PopolazioneStudentesca2003!#REF!</definedName>
    <definedName name="__123Graph_E" localSheetId="26" hidden="1">[2]PopolazioneStudentesca2003!#REF!</definedName>
    <definedName name="__123Graph_E" localSheetId="27" hidden="1">[1]PopolazioneStudentesca2003!#REF!</definedName>
    <definedName name="__123Graph_E" localSheetId="28" hidden="1">[2]PopolazioneStudentesca2003!#REF!</definedName>
    <definedName name="__123Graph_E" localSheetId="29" hidden="1">[2]PopolazioneStudentesca2003!#REF!</definedName>
    <definedName name="__123Graph_E" localSheetId="33" hidden="1">[1]PopolazioneStudentesca2003!#REF!</definedName>
    <definedName name="__123Graph_E" localSheetId="34" hidden="1">[1]PopolazioneStudentesca2003!#REF!</definedName>
    <definedName name="__123Graph_E" localSheetId="35" hidden="1">[1]PopolazioneStudentesca2003!#REF!</definedName>
    <definedName name="__123Graph_E" localSheetId="4" hidden="1">[1]PopolazioneStudentesca2003!#REF!</definedName>
    <definedName name="__123Graph_E" localSheetId="5" hidden="1">[1]PopolazioneStudentesca2003!#REF!</definedName>
    <definedName name="__123Graph_E" localSheetId="6" hidden="1">[1]PopolazioneStudentesca2003!#REF!</definedName>
    <definedName name="__123Graph_E" localSheetId="7" hidden="1">[1]PopolazioneStudentesca2003!#REF!</definedName>
    <definedName name="__123Graph_E" localSheetId="8" hidden="1">[1]PopolazioneStudentesca2003!#REF!</definedName>
    <definedName name="__123Graph_E" localSheetId="9" hidden="1">[1]PopolazioneStudentesca2003!#REF!</definedName>
    <definedName name="__123Graph_E" localSheetId="10" hidden="1">[1]PopolazioneStudentesca2003!#REF!</definedName>
    <definedName name="__123Graph_E" localSheetId="12" hidden="1">[1]PopolazioneStudentesca2003!#REF!</definedName>
    <definedName name="__123Graph_E" localSheetId="13" hidden="1">[1]PopolazioneStudentesca2003!#REF!</definedName>
    <definedName name="__123Graph_E" localSheetId="0" hidden="1">[3]PopolazioneStudentesca2003!#REF!</definedName>
    <definedName name="__123Graph_E" localSheetId="31" hidden="1">[3]PopolazioneStudentesca2003!#REF!</definedName>
    <definedName name="__123Graph_E" localSheetId="32" hidden="1">[3]PopolazioneStudentesca2003!#REF!</definedName>
    <definedName name="__123Graph_E" hidden="1">[1]PopolazioneStudentesca2003!#REF!</definedName>
    <definedName name="__123Graph_F" localSheetId="1" hidden="1">[2]PopolazioneStudentesca2003!#REF!</definedName>
    <definedName name="__123Graph_F" localSheetId="19" hidden="1">[3]PopolazioneStudentesca2003!#REF!</definedName>
    <definedName name="__123Graph_F" localSheetId="20" hidden="1">[1]PopolazioneStudentesca2003!#REF!</definedName>
    <definedName name="__123Graph_F" localSheetId="21" hidden="1">[2]PopolazioneStudentesca2003!#REF!</definedName>
    <definedName name="__123Graph_F" localSheetId="22" hidden="1">[2]PopolazioneStudentesca2003!#REF!</definedName>
    <definedName name="__123Graph_F" localSheetId="23" hidden="1">[1]PopolazioneStudentesca2003!#REF!</definedName>
    <definedName name="__123Graph_F" localSheetId="24" hidden="1">[1]PopolazioneStudentesca2003!#REF!</definedName>
    <definedName name="__123Graph_F" localSheetId="25" hidden="1">[2]PopolazioneStudentesca2003!#REF!</definedName>
    <definedName name="__123Graph_F" localSheetId="3" hidden="1">[1]PopolazioneStudentesca2003!#REF!</definedName>
    <definedName name="__123Graph_F" localSheetId="26" hidden="1">[2]PopolazioneStudentesca2003!#REF!</definedName>
    <definedName name="__123Graph_F" localSheetId="27" hidden="1">[1]PopolazioneStudentesca2003!#REF!</definedName>
    <definedName name="__123Graph_F" localSheetId="28" hidden="1">[2]PopolazioneStudentesca2003!#REF!</definedName>
    <definedName name="__123Graph_F" localSheetId="29" hidden="1">[2]PopolazioneStudentesca2003!#REF!</definedName>
    <definedName name="__123Graph_F" localSheetId="33" hidden="1">[1]PopolazioneStudentesca2003!#REF!</definedName>
    <definedName name="__123Graph_F" localSheetId="34" hidden="1">[1]PopolazioneStudentesca2003!#REF!</definedName>
    <definedName name="__123Graph_F" localSheetId="35" hidden="1">[1]PopolazioneStudentesca2003!#REF!</definedName>
    <definedName name="__123Graph_F" localSheetId="4" hidden="1">[1]PopolazioneStudentesca2003!#REF!</definedName>
    <definedName name="__123Graph_F" localSheetId="5" hidden="1">[1]PopolazioneStudentesca2003!#REF!</definedName>
    <definedName name="__123Graph_F" localSheetId="6" hidden="1">[1]PopolazioneStudentesca2003!#REF!</definedName>
    <definedName name="__123Graph_F" localSheetId="7" hidden="1">[1]PopolazioneStudentesca2003!#REF!</definedName>
    <definedName name="__123Graph_F" localSheetId="8" hidden="1">[1]PopolazioneStudentesca2003!#REF!</definedName>
    <definedName name="__123Graph_F" localSheetId="9" hidden="1">[1]PopolazioneStudentesca2003!#REF!</definedName>
    <definedName name="__123Graph_F" localSheetId="10" hidden="1">[1]PopolazioneStudentesca2003!#REF!</definedName>
    <definedName name="__123Graph_F" localSheetId="12" hidden="1">[1]PopolazioneStudentesca2003!#REF!</definedName>
    <definedName name="__123Graph_F" localSheetId="13" hidden="1">[1]PopolazioneStudentesca2003!#REF!</definedName>
    <definedName name="__123Graph_F" localSheetId="0" hidden="1">[3]PopolazioneStudentesca2003!#REF!</definedName>
    <definedName name="__123Graph_F" localSheetId="31" hidden="1">[3]PopolazioneStudentesca2003!#REF!</definedName>
    <definedName name="__123Graph_F" localSheetId="32" hidden="1">[3]PopolazioneStudentesca2003!#REF!</definedName>
    <definedName name="__123Graph_F" hidden="1">[1]PopolazioneStudentesca2003!#REF!</definedName>
    <definedName name="_xlnm._FilterDatabase" localSheetId="28" hidden="1">'ALLEGATO N.22'!$A$286:$D$715</definedName>
    <definedName name="_xlnm._FilterDatabase" localSheetId="29" hidden="1">'ALLEGATO N.22 (continuazione)'!$B$308:$H$769</definedName>
    <definedName name="_xlnm._FilterDatabase" localSheetId="30" hidden="1">'ALLEGATO N.22 (crediti v terzi)'!$A$3:$E$3808</definedName>
    <definedName name="_xlnm._FilterDatabase" localSheetId="6" hidden="1">'ALLEGATO N.5'!$A$5:$E$279</definedName>
    <definedName name="ALLEGATO" localSheetId="1" hidden="1">[2]PopolazioneStudentesca2003!#REF!</definedName>
    <definedName name="ALLEGATO" localSheetId="19" hidden="1">[3]PopolazioneStudentesca2003!#REF!</definedName>
    <definedName name="ALLEGATO" localSheetId="21" hidden="1">[2]PopolazioneStudentesca2003!#REF!</definedName>
    <definedName name="ALLEGATO" localSheetId="22" hidden="1">[2]PopolazioneStudentesca2003!#REF!</definedName>
    <definedName name="ALLEGATO" localSheetId="25" hidden="1">[2]PopolazioneStudentesca2003!#REF!</definedName>
    <definedName name="ALLEGATO" localSheetId="3" hidden="1">[1]PopolazioneStudentesca2003!#REF!</definedName>
    <definedName name="ALLEGATO" localSheetId="26" hidden="1">[2]PopolazioneStudentesca2003!#REF!</definedName>
    <definedName name="ALLEGATO" localSheetId="28" hidden="1">[2]PopolazioneStudentesca2003!#REF!</definedName>
    <definedName name="ALLEGATO" localSheetId="29" hidden="1">[2]PopolazioneStudentesca2003!#REF!</definedName>
    <definedName name="ALLEGATO" localSheetId="4" hidden="1">[1]PopolazioneStudentesca2003!#REF!</definedName>
    <definedName name="ALLEGATO" localSheetId="5" hidden="1">[1]PopolazioneStudentesca2003!#REF!</definedName>
    <definedName name="ALLEGATO" localSheetId="6" hidden="1">[1]PopolazioneStudentesca2003!#REF!</definedName>
    <definedName name="ALLEGATO" localSheetId="7" hidden="1">[1]PopolazioneStudentesca2003!#REF!</definedName>
    <definedName name="ALLEGATO" localSheetId="8" hidden="1">[1]PopolazioneStudentesca2003!#REF!</definedName>
    <definedName name="ALLEGATO" localSheetId="9" hidden="1">[1]PopolazioneStudentesca2003!#REF!</definedName>
    <definedName name="ALLEGATO" localSheetId="10" hidden="1">[1]PopolazioneStudentesca2003!#REF!</definedName>
    <definedName name="ALLEGATO" localSheetId="12" hidden="1">[1]PopolazioneStudentesca2003!#REF!</definedName>
    <definedName name="ALLEGATO" localSheetId="13" hidden="1">[1]PopolazioneStudentesca2003!#REF!</definedName>
    <definedName name="ALLEGATO" localSheetId="31" hidden="1">[3]PopolazioneStudentesca2003!#REF!</definedName>
    <definedName name="ALLEGATO" localSheetId="32" hidden="1">[3]PopolazioneStudentesca2003!#REF!</definedName>
    <definedName name="ALLEGATO" hidden="1">[1]PopolazioneStudentesca2003!#REF!</definedName>
    <definedName name="_xlnm.Print_Area" localSheetId="1">'ALLEGATO N.1'!$A$1:$J$42</definedName>
    <definedName name="_xlnm.Print_Area" localSheetId="15">'ALLEGATO N.11 (parte 1)'!$A$1:$L$43</definedName>
    <definedName name="_xlnm.Print_Area" localSheetId="17">'ALLEGATO N.11 (parte 3)'!$A$1:$N$32</definedName>
    <definedName name="_xlnm.Print_Area" localSheetId="19">'ALLEGATO N.13 '!$A$1:$B$102</definedName>
    <definedName name="_xlnm.Print_Area" localSheetId="20">'ALLEGATO N.14'!$B$1:$C$61</definedName>
    <definedName name="_xlnm.Print_Area" localSheetId="24">'ALLEGATO N.18'!$A$1:$B$141</definedName>
    <definedName name="_xlnm.Print_Area" localSheetId="2">'ALLEGATO N.2 (parte 1)'!$A$1:$I$22</definedName>
    <definedName name="_xlnm.Print_Area" localSheetId="28">'ALLEGATO N.22'!$A$1:$D$718</definedName>
    <definedName name="_xlnm.Print_Area" localSheetId="29">'ALLEGATO N.22 (continuazione)'!$A$1:$H$772</definedName>
    <definedName name="_xlnm.Print_Area" localSheetId="33">'ALLEGATO N.24 (parte 1)'!$A$1:$J$133</definedName>
    <definedName name="_xlnm.Print_Area" localSheetId="35">'ALLEGATO N.25'!$A$1:$H$105</definedName>
    <definedName name="_xlnm.Print_Area" localSheetId="5">'ALLEGATO N.4'!$A$1:$C$122</definedName>
    <definedName name="_xlnm.Print_Area" localSheetId="6">'ALLEGATO N.5'!$A$1:$C$171</definedName>
    <definedName name="_xlnm.Print_Area" localSheetId="7">'ALLEGATO N.6'!$A$1:$B$30</definedName>
    <definedName name="_xlnm.Print_Area" localSheetId="10">'ALLEGATO N.7 (parte 3) '!$A$1:$F$61</definedName>
    <definedName name="_xlnm.Print_Area" localSheetId="11">'ALLEGATO N.7 (parte 4)'!$A$1:$F$25</definedName>
    <definedName name="_xlnm.Print_Area" localSheetId="13">'ALLEGATO N.9'!$A$1:$C$25</definedName>
    <definedName name="_xlnm.Print_Area" localSheetId="31">'VARIAZIONI entrate'!$A$1:$H$100</definedName>
    <definedName name="_xlnm.Print_Area" localSheetId="32">'VARIAZIONI uscita '!$A$1:$G$149</definedName>
    <definedName name="Copertina2" localSheetId="1" hidden="1">#REF!</definedName>
    <definedName name="Copertina2" localSheetId="18" hidden="1">#REF!</definedName>
    <definedName name="Copertina2" localSheetId="19" hidden="1">#REF!</definedName>
    <definedName name="Copertina2" localSheetId="20" hidden="1">#REF!</definedName>
    <definedName name="Copertina2" localSheetId="21" hidden="1">#REF!</definedName>
    <definedName name="Copertina2" localSheetId="22" hidden="1">[4]PopolazioneStudentesca2003!#REF!</definedName>
    <definedName name="Copertina2" localSheetId="23" hidden="1">#REF!</definedName>
    <definedName name="Copertina2" localSheetId="24" hidden="1">#REF!</definedName>
    <definedName name="Copertina2" localSheetId="25" hidden="1">[4]PopolazioneStudentesca2003!#REF!</definedName>
    <definedName name="Copertina2" localSheetId="26" hidden="1">[4]PopolazioneStudentesca2003!#REF!</definedName>
    <definedName name="Copertina2" localSheetId="27" hidden="1">#REF!</definedName>
    <definedName name="Copertina2" localSheetId="28" hidden="1">#REF!</definedName>
    <definedName name="Copertina2" localSheetId="29" hidden="1">#REF!</definedName>
    <definedName name="Copertina2" localSheetId="30" hidden="1">#REF!</definedName>
    <definedName name="Copertina2" localSheetId="34" hidden="1">#REF!</definedName>
    <definedName name="Copertina2" localSheetId="35" hidden="1">#REF!</definedName>
    <definedName name="Copertina2" localSheetId="4" hidden="1">#REF!</definedName>
    <definedName name="Copertina2" localSheetId="6" hidden="1">#REF!</definedName>
    <definedName name="Copertina2" localSheetId="7" hidden="1">#REF!</definedName>
    <definedName name="Copertina2" localSheetId="9" hidden="1">#REF!</definedName>
    <definedName name="Copertina2" localSheetId="12" hidden="1">#REF!</definedName>
    <definedName name="Copertina2" localSheetId="13" hidden="1">#REF!</definedName>
    <definedName name="Copertina2" localSheetId="31" hidden="1">[5]PopolazioneStudentesca2003!#REF!</definedName>
    <definedName name="Copertina2" localSheetId="32" hidden="1">[5]PopolazioneStudentesca2003!#REF!</definedName>
    <definedName name="Copertina2" hidden="1">#REF!</definedName>
    <definedName name="OLE_LINK4" localSheetId="35">'ALLEGATO N.25'!#REF!</definedName>
    <definedName name="OLE_LINK5" localSheetId="35">'ALLEGATO N.25'!#REF!</definedName>
    <definedName name="OLE_LINK9" localSheetId="35">'ALLEGATO N.25'!$C$6</definedName>
    <definedName name="_xlnm.Print_Titles" localSheetId="19">'ALLEGATO N.13 '!$5:$5</definedName>
    <definedName name="_xlnm.Print_Titles" localSheetId="22">'ALLEGATO N.16'!$4:$6</definedName>
    <definedName name="_xlnm.Print_Titles" localSheetId="23">'ALLEGATO N.17'!$6:$7</definedName>
    <definedName name="_xlnm.Print_Titles" localSheetId="24">'ALLEGATO N.18'!$6:$6</definedName>
    <definedName name="_xlnm.Print_Titles" localSheetId="25">'ALLEGATO N.19'!$6:$7</definedName>
    <definedName name="_xlnm.Print_Titles" localSheetId="3">'ALLEGATO N.2 (parte 2)'!$6:$6</definedName>
    <definedName name="_xlnm.Print_Titles" localSheetId="26">'ALLEGATO N.20'!$6:$7</definedName>
    <definedName name="_xlnm.Print_Titles" localSheetId="28">'ALLEGATO N.22'!$3:$3</definedName>
    <definedName name="_xlnm.Print_Titles" localSheetId="30">'ALLEGATO N.22 (crediti v terzi)'!$3:$3</definedName>
    <definedName name="_xlnm.Print_Titles" localSheetId="35">'ALLEGATO N.25'!$1:$2</definedName>
    <definedName name="_xlnm.Print_Titles" localSheetId="5">'ALLEGATO N.4'!$5:$5</definedName>
    <definedName name="_xlnm.Print_Titles" localSheetId="6">'ALLEGATO N.5'!$5:$5</definedName>
    <definedName name="_xlnm.Print_Titles" localSheetId="8">'ALLEGATO N.7 (parte 1)'!$4:$5</definedName>
  </definedNames>
  <calcPr calcId="145621"/>
</workbook>
</file>

<file path=xl/calcChain.xml><?xml version="1.0" encoding="utf-8"?>
<calcChain xmlns="http://schemas.openxmlformats.org/spreadsheetml/2006/main">
  <c r="G9" i="95" l="1"/>
  <c r="D61" i="98" l="1"/>
  <c r="C61" i="98"/>
  <c r="B139" i="59" l="1"/>
  <c r="B68" i="88" l="1"/>
  <c r="B17" i="88"/>
  <c r="I22" i="75"/>
  <c r="I21" i="75"/>
  <c r="B40" i="88" l="1"/>
  <c r="B49" i="88"/>
  <c r="B66" i="88"/>
  <c r="C49" i="77" l="1"/>
  <c r="D29" i="75"/>
  <c r="I28" i="75"/>
  <c r="H26" i="75"/>
  <c r="I26" i="75" s="1"/>
  <c r="I23" i="75"/>
  <c r="E28" i="75"/>
  <c r="E20" i="75"/>
  <c r="E12" i="75"/>
  <c r="F118" i="96" l="1"/>
  <c r="E118" i="96"/>
  <c r="G117" i="96"/>
  <c r="F117" i="96"/>
  <c r="E117" i="96"/>
  <c r="F116" i="96"/>
  <c r="E116" i="96"/>
  <c r="F115" i="96"/>
  <c r="E115" i="96"/>
  <c r="G115" i="96" s="1"/>
  <c r="F114" i="96"/>
  <c r="E114" i="96"/>
  <c r="F113" i="96"/>
  <c r="E113" i="96"/>
  <c r="G107" i="96"/>
  <c r="G106" i="96"/>
  <c r="G105" i="96"/>
  <c r="G104" i="96"/>
  <c r="G103" i="96"/>
  <c r="G102" i="96"/>
  <c r="G101" i="96"/>
  <c r="G100" i="96"/>
  <c r="G99" i="96"/>
  <c r="G98" i="96"/>
  <c r="G97" i="96"/>
  <c r="G96" i="96"/>
  <c r="G95" i="96"/>
  <c r="G94" i="96"/>
  <c r="G93" i="96"/>
  <c r="G92" i="96"/>
  <c r="G91" i="96"/>
  <c r="G90" i="96"/>
  <c r="G89" i="96"/>
  <c r="G88" i="96"/>
  <c r="G87" i="96"/>
  <c r="G86" i="96"/>
  <c r="G85" i="96"/>
  <c r="G81" i="96"/>
  <c r="G80" i="96"/>
  <c r="G79" i="96"/>
  <c r="G78" i="96"/>
  <c r="G77" i="96"/>
  <c r="G76" i="96"/>
  <c r="G75" i="96"/>
  <c r="G74" i="96"/>
  <c r="G73" i="96"/>
  <c r="G72" i="96"/>
  <c r="G71" i="96"/>
  <c r="G70" i="96"/>
  <c r="G69" i="96"/>
  <c r="G68" i="96"/>
  <c r="G67" i="96"/>
  <c r="G66" i="96"/>
  <c r="G65" i="96"/>
  <c r="G64" i="96"/>
  <c r="G63" i="96"/>
  <c r="G62" i="96"/>
  <c r="G61" i="96"/>
  <c r="G60" i="96"/>
  <c r="G59" i="96"/>
  <c r="G58" i="96"/>
  <c r="G53" i="96"/>
  <c r="G52" i="96"/>
  <c r="G51" i="96"/>
  <c r="G50" i="96"/>
  <c r="G49" i="96"/>
  <c r="G48" i="96"/>
  <c r="G47" i="96"/>
  <c r="G46" i="96"/>
  <c r="G45" i="96"/>
  <c r="G44" i="96"/>
  <c r="G43" i="96"/>
  <c r="G42" i="96"/>
  <c r="G41" i="96"/>
  <c r="G40" i="96"/>
  <c r="G39" i="96"/>
  <c r="G38" i="96"/>
  <c r="G37" i="96"/>
  <c r="G36" i="96"/>
  <c r="G35" i="96"/>
  <c r="G34" i="96"/>
  <c r="G33" i="96"/>
  <c r="G32" i="96"/>
  <c r="G31" i="96"/>
  <c r="G27" i="96"/>
  <c r="G26" i="96"/>
  <c r="G25" i="96"/>
  <c r="G24" i="96"/>
  <c r="G23" i="96"/>
  <c r="G22" i="96"/>
  <c r="G21" i="96"/>
  <c r="G20" i="96"/>
  <c r="G19" i="96"/>
  <c r="G18" i="96"/>
  <c r="G17" i="96"/>
  <c r="G16" i="96"/>
  <c r="G15" i="96"/>
  <c r="G14" i="96"/>
  <c r="G13" i="96"/>
  <c r="G12" i="96"/>
  <c r="G11" i="96"/>
  <c r="G10" i="96"/>
  <c r="G9" i="96"/>
  <c r="G8" i="96"/>
  <c r="G7" i="96"/>
  <c r="G6" i="96"/>
  <c r="G5" i="96"/>
  <c r="G4" i="96"/>
  <c r="F67" i="95"/>
  <c r="E67" i="95"/>
  <c r="F65" i="95"/>
  <c r="G65" i="95" s="1"/>
  <c r="E65" i="95"/>
  <c r="F64" i="95"/>
  <c r="E64" i="95"/>
  <c r="G64" i="95" s="1"/>
  <c r="F63" i="95"/>
  <c r="G63" i="95" s="1"/>
  <c r="E63" i="95"/>
  <c r="F62" i="95"/>
  <c r="E62" i="95"/>
  <c r="F61" i="95"/>
  <c r="E61" i="95"/>
  <c r="G55" i="95"/>
  <c r="G54" i="95"/>
  <c r="G53" i="95"/>
  <c r="G52" i="95"/>
  <c r="G51" i="95"/>
  <c r="G50" i="95"/>
  <c r="G49" i="95"/>
  <c r="G48" i="95"/>
  <c r="G47" i="95"/>
  <c r="G46" i="95"/>
  <c r="G45" i="95"/>
  <c r="G44" i="95"/>
  <c r="G43" i="95"/>
  <c r="G42" i="95"/>
  <c r="G41" i="95"/>
  <c r="G40" i="95"/>
  <c r="G39" i="95"/>
  <c r="G38" i="95"/>
  <c r="G37" i="95"/>
  <c r="G36" i="95"/>
  <c r="G35" i="95"/>
  <c r="G34" i="95"/>
  <c r="G33" i="95"/>
  <c r="G32" i="95"/>
  <c r="G28" i="95"/>
  <c r="G27" i="95"/>
  <c r="G26" i="95"/>
  <c r="G25" i="95"/>
  <c r="G24" i="95"/>
  <c r="G23" i="95"/>
  <c r="G22" i="95"/>
  <c r="G21" i="95"/>
  <c r="G20" i="95"/>
  <c r="G19" i="95"/>
  <c r="G18" i="95"/>
  <c r="G17" i="95"/>
  <c r="G16" i="95"/>
  <c r="G15" i="95"/>
  <c r="G14" i="95"/>
  <c r="G13" i="95"/>
  <c r="G12" i="95"/>
  <c r="G11" i="95"/>
  <c r="G10" i="95"/>
  <c r="G8" i="95"/>
  <c r="G7" i="95"/>
  <c r="G6" i="95"/>
  <c r="G5" i="95"/>
  <c r="G114" i="96" l="1"/>
  <c r="F119" i="96"/>
  <c r="G118" i="96"/>
  <c r="G113" i="96"/>
  <c r="G116" i="96"/>
  <c r="G62" i="95"/>
  <c r="E66" i="95"/>
  <c r="E68" i="95" s="1"/>
  <c r="G67" i="95"/>
  <c r="G61" i="95"/>
  <c r="E119" i="96"/>
  <c r="G119" i="96" s="1"/>
  <c r="F66" i="95"/>
  <c r="F68" i="95" l="1"/>
  <c r="G68" i="95" s="1"/>
  <c r="G66" i="95"/>
  <c r="D678" i="86" l="1"/>
  <c r="D717" i="86"/>
  <c r="D715" i="86" l="1"/>
  <c r="D704" i="86"/>
  <c r="D697" i="86"/>
  <c r="D694" i="86"/>
  <c r="D690" i="86"/>
  <c r="D688" i="86"/>
  <c r="D686" i="86"/>
  <c r="D684" i="86"/>
  <c r="D682" i="86"/>
  <c r="D680" i="86"/>
  <c r="D674" i="86"/>
  <c r="D672" i="86"/>
  <c r="D670" i="86"/>
  <c r="D667" i="86"/>
  <c r="D665" i="86"/>
  <c r="D663" i="86"/>
  <c r="D661" i="86"/>
  <c r="D659" i="86"/>
  <c r="D654" i="86"/>
  <c r="D649" i="86"/>
  <c r="D644" i="86"/>
  <c r="D642" i="86"/>
  <c r="D638" i="86"/>
  <c r="D633" i="86"/>
  <c r="D629" i="86"/>
  <c r="D626" i="86"/>
  <c r="D623" i="86"/>
  <c r="D619" i="86"/>
  <c r="D616" i="86"/>
  <c r="D611" i="86"/>
  <c r="D606" i="86"/>
  <c r="D601" i="86"/>
  <c r="D599" i="86"/>
  <c r="D597" i="86"/>
  <c r="D592" i="86"/>
  <c r="D587" i="86"/>
  <c r="D585" i="86"/>
  <c r="D583" i="86"/>
  <c r="D578" i="86"/>
  <c r="D575" i="86"/>
  <c r="D573" i="86"/>
  <c r="D569" i="86"/>
  <c r="D565" i="86"/>
  <c r="D563" i="86"/>
  <c r="D560" i="86"/>
  <c r="D555" i="86"/>
  <c r="D551" i="86"/>
  <c r="D545" i="86"/>
  <c r="D541" i="86"/>
  <c r="D538" i="86"/>
  <c r="D534" i="86"/>
  <c r="D531" i="86"/>
  <c r="D526" i="86"/>
  <c r="D524" i="86"/>
  <c r="D520" i="86"/>
  <c r="D515" i="86"/>
  <c r="D513" i="86"/>
  <c r="D510" i="86"/>
  <c r="D508" i="86"/>
  <c r="D504" i="86"/>
  <c r="D499" i="86"/>
  <c r="D496" i="86"/>
  <c r="D494" i="86"/>
  <c r="D491" i="86"/>
  <c r="D488" i="86"/>
  <c r="D483" i="86"/>
  <c r="D479" i="86"/>
  <c r="D477" i="86"/>
  <c r="D473" i="86"/>
  <c r="D471" i="86"/>
  <c r="D469" i="86"/>
  <c r="D467" i="86"/>
  <c r="D465" i="86"/>
  <c r="D463" i="86"/>
  <c r="D461" i="86"/>
  <c r="D459" i="86"/>
  <c r="D452" i="86"/>
  <c r="D444" i="86"/>
  <c r="D439" i="86"/>
  <c r="D437" i="86"/>
  <c r="D433" i="86"/>
  <c r="D421" i="86"/>
  <c r="D419" i="86"/>
  <c r="D417" i="86"/>
  <c r="D413" i="86"/>
  <c r="D411" i="86"/>
  <c r="D408" i="86"/>
  <c r="D406" i="86"/>
  <c r="D404" i="86"/>
  <c r="D401" i="86"/>
  <c r="D399" i="86"/>
  <c r="D393" i="86"/>
  <c r="D388" i="86"/>
  <c r="D386" i="86"/>
  <c r="D384" i="86"/>
  <c r="D379" i="86"/>
  <c r="D376" i="86"/>
  <c r="D374" i="86"/>
  <c r="D372" i="86"/>
  <c r="D370" i="86"/>
  <c r="D366" i="86"/>
  <c r="D362" i="86"/>
  <c r="D359" i="86"/>
  <c r="D357" i="86"/>
  <c r="D355" i="86"/>
  <c r="D350" i="86"/>
  <c r="D347" i="86"/>
  <c r="D344" i="86"/>
  <c r="D341" i="86"/>
  <c r="D338" i="86"/>
  <c r="D334" i="86"/>
  <c r="D332" i="86"/>
  <c r="D330" i="86"/>
  <c r="D328" i="86"/>
  <c r="D326" i="86"/>
  <c r="D324" i="86"/>
  <c r="D321" i="86"/>
  <c r="D319" i="86"/>
  <c r="D317" i="86"/>
  <c r="D315" i="86"/>
  <c r="D313" i="86"/>
  <c r="D311" i="86"/>
  <c r="D309" i="86"/>
  <c r="D307" i="86"/>
  <c r="D304" i="86"/>
  <c r="D302" i="86"/>
  <c r="D299" i="86"/>
  <c r="D297" i="86"/>
  <c r="D293" i="86"/>
  <c r="D295" i="86"/>
  <c r="D291" i="86"/>
  <c r="D289" i="86"/>
  <c r="D718" i="86" l="1"/>
  <c r="D15" i="86"/>
  <c r="D5" i="86"/>
  <c r="D275" i="86" l="1"/>
  <c r="D273" i="86"/>
  <c r="D266" i="86"/>
  <c r="D257" i="86"/>
  <c r="D253" i="86"/>
  <c r="D250" i="86"/>
  <c r="D248" i="86"/>
  <c r="D242" i="86"/>
  <c r="D238" i="86"/>
  <c r="D229" i="86"/>
  <c r="D232" i="86"/>
  <c r="D227" i="86"/>
  <c r="D217" i="86"/>
  <c r="D214" i="86"/>
  <c r="D211" i="86"/>
  <c r="D203" i="86"/>
  <c r="D195" i="86"/>
  <c r="D188" i="86"/>
  <c r="D186" i="86"/>
  <c r="D184" i="86"/>
  <c r="D175" i="86"/>
  <c r="D173" i="86"/>
  <c r="D171" i="86"/>
  <c r="D169" i="86"/>
  <c r="D165" i="86"/>
  <c r="D163" i="86"/>
  <c r="D132" i="86"/>
  <c r="D112" i="86"/>
  <c r="D99" i="86"/>
  <c r="D95" i="86"/>
  <c r="D93" i="86"/>
  <c r="D64" i="86"/>
  <c r="D50" i="86"/>
  <c r="D46" i="86"/>
  <c r="D37" i="86"/>
  <c r="D35" i="86"/>
  <c r="D32" i="86"/>
  <c r="D27" i="86"/>
  <c r="D82" i="86"/>
  <c r="D3810" i="84"/>
  <c r="F768" i="87" l="1"/>
  <c r="G768" i="87"/>
  <c r="H768" i="87"/>
  <c r="E768" i="87"/>
  <c r="F284" i="87"/>
  <c r="G284" i="87"/>
  <c r="H284" i="87"/>
  <c r="E284" i="87"/>
  <c r="C176" i="83" l="1"/>
  <c r="C137" i="83"/>
  <c r="C173" i="83"/>
  <c r="C121" i="83"/>
  <c r="C71" i="83"/>
  <c r="C6" i="83"/>
  <c r="C131" i="83" s="1"/>
  <c r="B100" i="94" l="1"/>
  <c r="B19" i="93"/>
  <c r="C180" i="85" l="1"/>
  <c r="C274" i="85"/>
  <c r="C265" i="85"/>
  <c r="C263" i="85"/>
  <c r="C260" i="85"/>
  <c r="C254" i="85"/>
  <c r="C234" i="85"/>
  <c r="C223" i="85"/>
  <c r="C231" i="85"/>
  <c r="C225" i="85"/>
  <c r="C228" i="85"/>
  <c r="C219" i="85"/>
  <c r="C217" i="85"/>
  <c r="C200" i="85"/>
  <c r="C198" i="85"/>
  <c r="C197" i="85"/>
  <c r="C184" i="85"/>
  <c r="C181" i="85"/>
  <c r="C179" i="85"/>
  <c r="C169" i="85"/>
  <c r="C161" i="85"/>
  <c r="C155" i="85"/>
  <c r="C154" i="85"/>
  <c r="C150" i="85"/>
  <c r="C144" i="85"/>
  <c r="C143" i="85"/>
  <c r="C142" i="85"/>
  <c r="C140" i="85"/>
  <c r="C134" i="85"/>
  <c r="C129" i="85"/>
  <c r="F102" i="24" l="1"/>
  <c r="F105" i="24" s="1"/>
  <c r="F46" i="24"/>
  <c r="E44" i="24"/>
  <c r="E47" i="24" s="1"/>
  <c r="D44" i="24"/>
  <c r="D47" i="24" s="1"/>
  <c r="F38" i="24"/>
  <c r="F39" i="24"/>
  <c r="F40" i="24"/>
  <c r="F41" i="24"/>
  <c r="F42" i="24"/>
  <c r="F43" i="24"/>
  <c r="F37" i="24"/>
  <c r="E26" i="24"/>
  <c r="F15" i="24"/>
  <c r="F14" i="24"/>
  <c r="E12" i="24"/>
  <c r="E16" i="24" s="1"/>
  <c r="D12" i="24"/>
  <c r="D16" i="24" s="1"/>
  <c r="F7" i="24"/>
  <c r="F8" i="24"/>
  <c r="F10" i="24"/>
  <c r="F12" i="24" l="1"/>
  <c r="F16" i="24" s="1"/>
  <c r="F44" i="24"/>
  <c r="F47" i="24" s="1"/>
  <c r="B40" i="81"/>
  <c r="B24" i="81"/>
  <c r="B8" i="81"/>
  <c r="B10" i="82"/>
  <c r="F74" i="26" l="1"/>
  <c r="D52" i="54" l="1"/>
  <c r="D55" i="54"/>
  <c r="E39" i="54"/>
  <c r="D39" i="54"/>
  <c r="E31" i="54"/>
  <c r="D31" i="54"/>
  <c r="E11" i="54"/>
  <c r="D11" i="54"/>
  <c r="E5" i="54"/>
  <c r="E42" i="54" s="1"/>
  <c r="D5" i="54"/>
  <c r="D42" i="54" s="1"/>
  <c r="D140" i="52" l="1"/>
  <c r="E140" i="52"/>
  <c r="F140" i="52"/>
  <c r="G140" i="52"/>
  <c r="C140" i="52"/>
  <c r="D129" i="52"/>
  <c r="E129" i="52"/>
  <c r="F129" i="52"/>
  <c r="C129" i="52"/>
  <c r="D139" i="52"/>
  <c r="E139" i="52"/>
  <c r="F139" i="52"/>
  <c r="C139" i="52"/>
  <c r="C136" i="52"/>
  <c r="E136" i="52"/>
  <c r="F136" i="52"/>
  <c r="G135" i="52"/>
  <c r="D136" i="52"/>
  <c r="G127" i="52"/>
  <c r="G123" i="52"/>
  <c r="D111" i="52"/>
  <c r="E111" i="52"/>
  <c r="F111" i="52"/>
  <c r="C111" i="52"/>
  <c r="D108" i="52"/>
  <c r="E108" i="52"/>
  <c r="F108" i="52"/>
  <c r="G108" i="52"/>
  <c r="C108" i="52"/>
  <c r="D106" i="52"/>
  <c r="E106" i="52"/>
  <c r="F106" i="52"/>
  <c r="C106" i="52"/>
  <c r="G106" i="52" s="1"/>
  <c r="D104" i="52"/>
  <c r="E104" i="52"/>
  <c r="F104" i="52"/>
  <c r="C104" i="52"/>
  <c r="D102" i="52"/>
  <c r="E102" i="52"/>
  <c r="F102" i="52"/>
  <c r="C102" i="52"/>
  <c r="G102" i="52" s="1"/>
  <c r="G101" i="52"/>
  <c r="G103" i="52"/>
  <c r="G104" i="52"/>
  <c r="G105" i="52"/>
  <c r="G107" i="52"/>
  <c r="G109" i="52"/>
  <c r="G110" i="52"/>
  <c r="G99" i="52"/>
  <c r="D100" i="52"/>
  <c r="D112" i="52" s="1"/>
  <c r="E100" i="52"/>
  <c r="E112" i="52" s="1"/>
  <c r="F100" i="52"/>
  <c r="F112" i="52" s="1"/>
  <c r="C100" i="52"/>
  <c r="C112" i="52" s="1"/>
  <c r="G54" i="52"/>
  <c r="C52" i="52"/>
  <c r="E52" i="52"/>
  <c r="F52" i="52"/>
  <c r="F31" i="52"/>
  <c r="E31" i="52"/>
  <c r="D31" i="52"/>
  <c r="C31" i="52"/>
  <c r="F19" i="52"/>
  <c r="E19" i="52"/>
  <c r="D19" i="52"/>
  <c r="C19" i="52"/>
  <c r="G19" i="52" s="1"/>
  <c r="G8" i="52"/>
  <c r="G9" i="52"/>
  <c r="G10" i="52"/>
  <c r="G11" i="52"/>
  <c r="G12" i="52"/>
  <c r="G13" i="52"/>
  <c r="G14" i="52"/>
  <c r="G15" i="52"/>
  <c r="G16" i="52"/>
  <c r="G17" i="52"/>
  <c r="G18" i="52"/>
  <c r="G20" i="52"/>
  <c r="G21" i="52"/>
  <c r="G22" i="52"/>
  <c r="G23" i="52"/>
  <c r="G24" i="52"/>
  <c r="G25" i="52"/>
  <c r="G26" i="52"/>
  <c r="G27" i="52"/>
  <c r="G28" i="52"/>
  <c r="G29" i="52"/>
  <c r="G30" i="52"/>
  <c r="G32" i="52"/>
  <c r="G33" i="52"/>
  <c r="G34" i="52"/>
  <c r="G35" i="52"/>
  <c r="G36" i="52"/>
  <c r="G37" i="52"/>
  <c r="G38" i="52"/>
  <c r="G39" i="52"/>
  <c r="G40" i="52"/>
  <c r="G41" i="52"/>
  <c r="G42" i="52"/>
  <c r="G43" i="52"/>
  <c r="G44" i="52"/>
  <c r="G45" i="52"/>
  <c r="G46" i="52"/>
  <c r="G47" i="52"/>
  <c r="G49" i="52"/>
  <c r="G50" i="52"/>
  <c r="G51" i="52"/>
  <c r="G53" i="52"/>
  <c r="G55" i="52"/>
  <c r="G56" i="52"/>
  <c r="G57" i="52"/>
  <c r="G58" i="52"/>
  <c r="G60" i="52"/>
  <c r="G61" i="52"/>
  <c r="G62" i="52"/>
  <c r="G63" i="52"/>
  <c r="G64" i="52"/>
  <c r="G65" i="52"/>
  <c r="G66" i="52"/>
  <c r="G67" i="52"/>
  <c r="G68" i="52"/>
  <c r="G69" i="52"/>
  <c r="G71" i="52"/>
  <c r="G72" i="52"/>
  <c r="G73" i="52"/>
  <c r="G74" i="52"/>
  <c r="G75" i="52"/>
  <c r="G76" i="52"/>
  <c r="G77" i="52"/>
  <c r="G78" i="52"/>
  <c r="G79" i="52"/>
  <c r="G80" i="52"/>
  <c r="G81" i="52"/>
  <c r="G82" i="52"/>
  <c r="G83" i="52"/>
  <c r="G84" i="52"/>
  <c r="G85" i="52"/>
  <c r="G86" i="52"/>
  <c r="G87" i="52"/>
  <c r="G88" i="52"/>
  <c r="G89" i="52"/>
  <c r="G90" i="52"/>
  <c r="D7" i="52"/>
  <c r="G7" i="52" s="1"/>
  <c r="E7" i="52"/>
  <c r="F7" i="52"/>
  <c r="C7" i="52"/>
  <c r="G6" i="52"/>
  <c r="E25" i="50"/>
  <c r="E19" i="50"/>
  <c r="E15" i="50"/>
  <c r="E9" i="50"/>
  <c r="B30" i="49"/>
  <c r="G100" i="52" l="1"/>
  <c r="E36" i="50"/>
  <c r="C125" i="85"/>
  <c r="C116" i="85"/>
  <c r="C34" i="85"/>
  <c r="C29" i="85"/>
  <c r="C279" i="85" s="1"/>
  <c r="C108" i="48"/>
  <c r="C100" i="48"/>
  <c r="C70" i="48"/>
  <c r="B135" i="47"/>
  <c r="B162" i="47" s="1"/>
  <c r="B148" i="47"/>
  <c r="B52" i="47"/>
  <c r="B86" i="47"/>
  <c r="B102" i="46"/>
  <c r="B75" i="46"/>
  <c r="B28" i="46"/>
  <c r="E15" i="1"/>
  <c r="H21" i="1"/>
  <c r="H10" i="1"/>
  <c r="H12" i="1"/>
  <c r="H14" i="1"/>
  <c r="H11" i="1"/>
  <c r="E20" i="1"/>
  <c r="E17" i="1"/>
  <c r="E16" i="1"/>
  <c r="E11" i="1"/>
  <c r="C32" i="51" l="1"/>
  <c r="B137" i="59" l="1"/>
  <c r="B130" i="59" l="1"/>
  <c r="B96" i="59"/>
  <c r="B65" i="59" l="1"/>
  <c r="B41" i="76" l="1"/>
  <c r="D146" i="86" l="1"/>
  <c r="D142" i="86"/>
  <c r="D138" i="86"/>
  <c r="D122" i="86"/>
  <c r="D117" i="86"/>
  <c r="D70" i="86"/>
  <c r="D68" i="86"/>
  <c r="D52" i="86"/>
  <c r="D29" i="86"/>
  <c r="F89" i="24"/>
  <c r="F93" i="24" s="1"/>
  <c r="D276" i="86" l="1"/>
  <c r="D3808" i="84"/>
  <c r="D3812" i="84" s="1"/>
  <c r="G93" i="26" l="1"/>
  <c r="H93" i="26"/>
  <c r="I60" i="26"/>
  <c r="I17" i="26"/>
  <c r="I18" i="26"/>
  <c r="I23" i="26"/>
  <c r="I24" i="26"/>
  <c r="I40" i="26"/>
  <c r="F77" i="26"/>
  <c r="F78" i="26"/>
  <c r="D93" i="26"/>
  <c r="E93" i="26"/>
  <c r="F91" i="26"/>
  <c r="F92" i="26"/>
  <c r="C181" i="83" l="1"/>
  <c r="I93" i="26"/>
  <c r="B115" i="59" l="1"/>
  <c r="B72" i="59"/>
  <c r="B39" i="59"/>
  <c r="B46" i="79" l="1"/>
  <c r="B37" i="79"/>
  <c r="F17" i="78"/>
  <c r="F19" i="78" s="1"/>
  <c r="B12" i="78"/>
  <c r="B11" i="78"/>
  <c r="B10" i="78"/>
  <c r="B49" i="79" l="1"/>
  <c r="B17" i="78"/>
  <c r="C57" i="77"/>
  <c r="C59" i="77" s="1"/>
  <c r="E36" i="75" l="1"/>
  <c r="I35" i="75"/>
  <c r="I34" i="75"/>
  <c r="I33" i="75"/>
  <c r="I18" i="75"/>
  <c r="I16" i="75"/>
  <c r="I12" i="75"/>
  <c r="C25" i="50"/>
  <c r="C19" i="50"/>
  <c r="C15" i="50"/>
  <c r="C9" i="50"/>
  <c r="I36" i="75" l="1"/>
  <c r="C36" i="50"/>
  <c r="G138" i="52"/>
  <c r="G137" i="52"/>
  <c r="G134" i="52"/>
  <c r="G133" i="52"/>
  <c r="F132" i="52"/>
  <c r="E132" i="52"/>
  <c r="D132" i="52"/>
  <c r="C132" i="52"/>
  <c r="G131" i="52"/>
  <c r="G130" i="52"/>
  <c r="G129" i="52"/>
  <c r="G128" i="52"/>
  <c r="F127" i="52"/>
  <c r="E127" i="52"/>
  <c r="D127" i="52"/>
  <c r="C127" i="52"/>
  <c r="G126" i="52"/>
  <c r="G125" i="52"/>
  <c r="G124" i="52"/>
  <c r="F123" i="52"/>
  <c r="E123" i="52"/>
  <c r="D123" i="52"/>
  <c r="C123" i="52"/>
  <c r="G122" i="52"/>
  <c r="G121" i="52"/>
  <c r="G120" i="52"/>
  <c r="F91" i="52"/>
  <c r="E91" i="52"/>
  <c r="D91" i="52"/>
  <c r="C91" i="52"/>
  <c r="F70" i="52"/>
  <c r="E70" i="52"/>
  <c r="D70" i="52"/>
  <c r="C70" i="52"/>
  <c r="F59" i="52"/>
  <c r="E59" i="52"/>
  <c r="D59" i="52"/>
  <c r="C59" i="52"/>
  <c r="D52" i="52"/>
  <c r="G52" i="52" s="1"/>
  <c r="F48" i="52"/>
  <c r="E48" i="52"/>
  <c r="D48" i="52"/>
  <c r="C48" i="52"/>
  <c r="C120" i="48"/>
  <c r="G111" i="52" l="1"/>
  <c r="G112" i="52" s="1"/>
  <c r="F92" i="52"/>
  <c r="G59" i="52"/>
  <c r="G70" i="52"/>
  <c r="G91" i="52"/>
  <c r="G48" i="52"/>
  <c r="G31" i="52"/>
  <c r="E92" i="52"/>
  <c r="G132" i="52"/>
  <c r="G139" i="52"/>
  <c r="G136" i="52"/>
  <c r="D92" i="52"/>
  <c r="C92" i="52"/>
  <c r="B93" i="47"/>
  <c r="G92" i="52" l="1"/>
  <c r="F53" i="26" l="1"/>
  <c r="F54" i="26"/>
  <c r="F55" i="26"/>
  <c r="F56" i="26"/>
  <c r="F57" i="26"/>
  <c r="F58" i="26"/>
  <c r="F59" i="26"/>
  <c r="F60" i="26"/>
  <c r="F61" i="26"/>
  <c r="F62" i="26"/>
  <c r="F65" i="26"/>
  <c r="F66" i="26"/>
  <c r="F67" i="26"/>
  <c r="F68" i="26"/>
  <c r="F69" i="26"/>
  <c r="F70" i="26"/>
  <c r="F71" i="26"/>
  <c r="F72" i="26"/>
  <c r="F73" i="26"/>
  <c r="F75" i="26"/>
  <c r="F76" i="26"/>
  <c r="F79" i="26"/>
  <c r="F80" i="26"/>
  <c r="F81" i="26"/>
  <c r="F82" i="26"/>
  <c r="F83" i="26"/>
  <c r="F84" i="26"/>
  <c r="F85" i="26"/>
  <c r="F86" i="26"/>
  <c r="F87" i="26"/>
  <c r="F88" i="26"/>
  <c r="F89" i="26"/>
  <c r="F90" i="26"/>
  <c r="F52" i="26"/>
  <c r="F5" i="26"/>
  <c r="F6" i="26"/>
  <c r="F7" i="26"/>
  <c r="F8" i="26"/>
  <c r="F9" i="26"/>
  <c r="F10" i="26"/>
  <c r="F11" i="26"/>
  <c r="F12" i="26"/>
  <c r="F13" i="26"/>
  <c r="F14" i="26"/>
  <c r="F15" i="26"/>
  <c r="F16" i="26"/>
  <c r="F17" i="26"/>
  <c r="F18" i="26"/>
  <c r="F19" i="26"/>
  <c r="F20" i="26"/>
  <c r="F21" i="26"/>
  <c r="F22" i="26"/>
  <c r="F23" i="26"/>
  <c r="F24" i="26"/>
  <c r="F25" i="26"/>
  <c r="F26" i="26"/>
  <c r="F27" i="26"/>
  <c r="F28" i="26"/>
  <c r="F29" i="26"/>
  <c r="F30" i="26"/>
  <c r="F31" i="26"/>
  <c r="F32" i="26"/>
  <c r="F33" i="26"/>
  <c r="F34" i="26"/>
  <c r="F35" i="26"/>
  <c r="F36" i="26"/>
  <c r="F37" i="26"/>
  <c r="F38" i="26"/>
  <c r="F39" i="26"/>
  <c r="F40" i="26"/>
  <c r="F41" i="26"/>
  <c r="F42" i="26"/>
  <c r="F43" i="26"/>
  <c r="F44" i="26"/>
  <c r="F45" i="26"/>
  <c r="F46" i="26"/>
  <c r="F47" i="26"/>
  <c r="F48" i="26"/>
  <c r="F49" i="26"/>
  <c r="F50" i="26"/>
  <c r="F51" i="26"/>
  <c r="F4" i="26"/>
  <c r="F93" i="26" l="1"/>
  <c r="B12" i="62" l="1"/>
  <c r="B13" i="49"/>
  <c r="D25" i="50" l="1"/>
  <c r="D19" i="50"/>
  <c r="D15" i="50"/>
  <c r="D9" i="50"/>
  <c r="D36" i="50" l="1"/>
  <c r="D56" i="54"/>
  <c r="F39" i="54"/>
  <c r="F31" i="54"/>
  <c r="F11" i="54"/>
  <c r="F5" i="54"/>
  <c r="F42" i="54" l="1"/>
  <c r="B160" i="47"/>
  <c r="B154" i="47"/>
  <c r="D100" i="26" l="1"/>
  <c r="D99" i="26" l="1"/>
  <c r="D101" i="26" s="1"/>
  <c r="H20" i="1"/>
  <c r="H22" i="1" s="1"/>
</calcChain>
</file>

<file path=xl/sharedStrings.xml><?xml version="1.0" encoding="utf-8"?>
<sst xmlns="http://schemas.openxmlformats.org/spreadsheetml/2006/main" count="22352" uniqueCount="10923">
  <si>
    <t>FORMAZIONE POST LAUREAM</t>
  </si>
  <si>
    <t>ALLEGATO N.2 (parte 1)</t>
  </si>
  <si>
    <t>Entrata</t>
  </si>
  <si>
    <t>Uscita</t>
  </si>
  <si>
    <t>Conto</t>
  </si>
  <si>
    <t>Descrizione</t>
  </si>
  <si>
    <t xml:space="preserve">Accertamenti </t>
  </si>
  <si>
    <t xml:space="preserve">Stanziamenti </t>
  </si>
  <si>
    <t>F.E.1.04.01.01</t>
  </si>
  <si>
    <t>F.S.1.03.05.12</t>
  </si>
  <si>
    <t>Borse di studio post lauream di cui:</t>
  </si>
  <si>
    <t>F.E.1.04.01.04</t>
  </si>
  <si>
    <t>Borse di studio per scuole specializzazione (finanziamenti da soggetti pubblici e privati)</t>
  </si>
  <si>
    <t>F.E.1.04.01.05</t>
  </si>
  <si>
    <t>F.E.2.07.01.01</t>
  </si>
  <si>
    <t>Borse per dottorato di ricerca (soggetti pubblici e privati)</t>
  </si>
  <si>
    <t>F.E.2.07.05.01</t>
  </si>
  <si>
    <t>Borse di studio per medici specialisti (finanziamento da Ministero Economia Finanze)</t>
  </si>
  <si>
    <t>Borse per scuole specializzazione (soggetti pubblici e privati)</t>
  </si>
  <si>
    <t>F.E.2.07.05.02</t>
  </si>
  <si>
    <t>F.E.4.09.01.03</t>
  </si>
  <si>
    <t>F.E.4.09.01.05</t>
  </si>
  <si>
    <t>Cofinanziamento dell'Ateneo</t>
  </si>
  <si>
    <t>Totale Entrata di competenza</t>
  </si>
  <si>
    <t>Totale Uscita di competenza</t>
  </si>
  <si>
    <t xml:space="preserve">BORSE DI STUDIO PER SCUOLE DI SPECIALIZZAZIONE                            </t>
  </si>
  <si>
    <t xml:space="preserve">  (finanziamenti da soggetti pubblici e privati)</t>
  </si>
  <si>
    <t>conto F.E.1.04.01.04</t>
  </si>
  <si>
    <t>Finanziatore</t>
  </si>
  <si>
    <t xml:space="preserve">Accertamenti       </t>
  </si>
  <si>
    <t>TOTALE ACCERTAMENTI</t>
  </si>
  <si>
    <t>BORSE DI STUDIO DOTTORATO DI RICERCA E CONTRIBUTO FUNZIONAMENTO                                              (FINANZIAMENTI DA SOGGETTI PUBBLICI E PRIVATI)</t>
  </si>
  <si>
    <t>conto F.E.1.04.01.05</t>
  </si>
  <si>
    <t>CONTRATTI E CONTRIBUTI DA SOGGETTI PUBBLICI E PRIVATI PER DIDATTICA</t>
  </si>
  <si>
    <t>conto F.E.1.04.01.01</t>
  </si>
  <si>
    <t xml:space="preserve"> Finanziatore </t>
  </si>
  <si>
    <t>Causale</t>
  </si>
  <si>
    <t>Accertamenti</t>
  </si>
  <si>
    <t>Totale</t>
  </si>
  <si>
    <t>CONTRATTI E CONTRIBUTI DI RICERCA  DA SOGGETTI PUBBLICI E PRIVATI</t>
  </si>
  <si>
    <t>conto F.E.1.04.02.01</t>
  </si>
  <si>
    <t>FINANZIAMENTI DA SOGGETTI PUBBLICI E PRIVATI PER CORSI DI LAUREA</t>
  </si>
  <si>
    <t xml:space="preserve"> conto F.E.1.04.01.02</t>
  </si>
  <si>
    <t>Personale Tecnico Ammistrativo a tempo indeterminato</t>
  </si>
  <si>
    <t>Area</t>
  </si>
  <si>
    <t>Qualifica e posizione economica</t>
  </si>
  <si>
    <t>Donne</t>
  </si>
  <si>
    <t>Uomini</t>
  </si>
  <si>
    <t>part-time</t>
  </si>
  <si>
    <t>tempo pieno</t>
  </si>
  <si>
    <t>B3</t>
  </si>
  <si>
    <t>B4</t>
  </si>
  <si>
    <t>B5</t>
  </si>
  <si>
    <t>B6</t>
  </si>
  <si>
    <t>C1</t>
  </si>
  <si>
    <t>C2</t>
  </si>
  <si>
    <t>C3</t>
  </si>
  <si>
    <t>C4</t>
  </si>
  <si>
    <t>C5</t>
  </si>
  <si>
    <t>C6</t>
  </si>
  <si>
    <t>C7</t>
  </si>
  <si>
    <t>D1</t>
  </si>
  <si>
    <t>D2</t>
  </si>
  <si>
    <t>D3</t>
  </si>
  <si>
    <t>D4</t>
  </si>
  <si>
    <t>D5</t>
  </si>
  <si>
    <t>B2</t>
  </si>
  <si>
    <t>Personale Tecnico Ammistrativo a tempo determinato</t>
  </si>
  <si>
    <t>ASSISTENTI</t>
  </si>
  <si>
    <t>LETTORI</t>
  </si>
  <si>
    <t>Lettore a contratto</t>
  </si>
  <si>
    <t>Personale tecnico amministrativo a tempo determinato</t>
  </si>
  <si>
    <t>SPESE PER IL PERSONALE</t>
  </si>
  <si>
    <t>Spese obbligatorie</t>
  </si>
  <si>
    <t>F.S.1.02.01.01</t>
  </si>
  <si>
    <t>Stipendi personale docente di I e II fascia</t>
  </si>
  <si>
    <t>F.S.1.02.01.02</t>
  </si>
  <si>
    <t>Stipendi personale docente ricercatore</t>
  </si>
  <si>
    <t>Spese non obbligatorie</t>
  </si>
  <si>
    <t>F.S.1.02.02.01</t>
  </si>
  <si>
    <t>Spese per la docenza mobile</t>
  </si>
  <si>
    <t>F.S.1.02.02.02</t>
  </si>
  <si>
    <t>F.S.1.02.02.06</t>
  </si>
  <si>
    <t>Assegni di ricerca</t>
  </si>
  <si>
    <t>F.S.1.02.02.08</t>
  </si>
  <si>
    <t>Operai agricoli</t>
  </si>
  <si>
    <t>F.S.1.02.02.12</t>
  </si>
  <si>
    <t>Retribuzione accessoria personale tecnico amm.vo</t>
  </si>
  <si>
    <t>F.S.1.02.02.13</t>
  </si>
  <si>
    <t>Retribuzione personale dirigente</t>
  </si>
  <si>
    <t>F.S.1.02.02.14</t>
  </si>
  <si>
    <t>F.S.1.02.02.15</t>
  </si>
  <si>
    <t>Altre indennità al personale</t>
  </si>
  <si>
    <t>Spese di supporto al personale</t>
  </si>
  <si>
    <t>F.S.1.02.03.01</t>
  </si>
  <si>
    <t>Formazione ed aggiornamento personale</t>
  </si>
  <si>
    <t>F.S.1.02.03.02</t>
  </si>
  <si>
    <t>Sussidi a favore del personale</t>
  </si>
  <si>
    <t>F.S.1.02.03.03</t>
  </si>
  <si>
    <t>Servizi sociali</t>
  </si>
  <si>
    <t>F.S.1.02.03.04</t>
  </si>
  <si>
    <t>Spese per la promozione delle pari opportunità</t>
  </si>
  <si>
    <t>F.S.1.02.03.05</t>
  </si>
  <si>
    <t>Spese per controlli sanitari al personale</t>
  </si>
  <si>
    <t>F.S.1.02.03.06</t>
  </si>
  <si>
    <t>Altri oneri per il personale</t>
  </si>
  <si>
    <t>F.S.1.02.04.01</t>
  </si>
  <si>
    <t>Integrazione stipendi per attività sanitaria convenzionata</t>
  </si>
  <si>
    <t>Impegni</t>
  </si>
  <si>
    <t>LIMITI ASSUNZIONI A TEMPO DETERMINATO E CO.CO.CO SU FONDI PROVENIENTI DA FFO</t>
  </si>
  <si>
    <t>Canoni e utenze</t>
  </si>
  <si>
    <t>F.S.1.04.01.01</t>
  </si>
  <si>
    <t>Spese per riscaldamento e climatizzazione</t>
  </si>
  <si>
    <t>F.S.1.04.01.02</t>
  </si>
  <si>
    <t>Spese per energia elettrica</t>
  </si>
  <si>
    <t>F.S.1.04.01.03</t>
  </si>
  <si>
    <t>Spese per forniture acqua</t>
  </si>
  <si>
    <t>F.S.1.04.01.04</t>
  </si>
  <si>
    <t>Materiale e beni di consumo</t>
  </si>
  <si>
    <t>F.S.1.04.02.01</t>
  </si>
  <si>
    <t>Libri, riviste e giornali</t>
  </si>
  <si>
    <t>F.S.1.04.02.02</t>
  </si>
  <si>
    <t>Materiale di consumo</t>
  </si>
  <si>
    <t>Manutenzioni e noleggi</t>
  </si>
  <si>
    <t>F.S.1.04.03.01</t>
  </si>
  <si>
    <t>Manutenzione ordinaria locali ed aree</t>
  </si>
  <si>
    <t>F.S.1.04.03.02</t>
  </si>
  <si>
    <t>Manutenzione mobili, attrezzature e macchine</t>
  </si>
  <si>
    <t>F.S.1.04.03.03</t>
  </si>
  <si>
    <t>Manutenzione, noleggio ed esercizio mezzi di trasporto</t>
  </si>
  <si>
    <t>F.S.1.04.03.04</t>
  </si>
  <si>
    <t>Noleggio ed esercizio attrezzature</t>
  </si>
  <si>
    <t>Spese per servizi generali</t>
  </si>
  <si>
    <t>F.S.1.04.04.01</t>
  </si>
  <si>
    <t>Spese per sicurezza e protezione</t>
  </si>
  <si>
    <t>F.S.1.04.04.02</t>
  </si>
  <si>
    <t xml:space="preserve">Fitti locali e spese condominiali </t>
  </si>
  <si>
    <t>F.S.1.04.04.03</t>
  </si>
  <si>
    <t>Trasporti e facchinaggi</t>
  </si>
  <si>
    <t>F.S.1.04.04.04</t>
  </si>
  <si>
    <t>Spese postali</t>
  </si>
  <si>
    <t>F.S.1.04.04.05</t>
  </si>
  <si>
    <t>Vigilanza locali ed impianti</t>
  </si>
  <si>
    <t>F.S.1.04.04.06</t>
  </si>
  <si>
    <t>Premi di assicurazione</t>
  </si>
  <si>
    <t>F.S.1.04.04.07</t>
  </si>
  <si>
    <t xml:space="preserve">Spese per pulizie </t>
  </si>
  <si>
    <t>F.S.1.04.04.08</t>
  </si>
  <si>
    <t>Consulenze e collaborazioni esterne</t>
  </si>
  <si>
    <t>F.S.1.04.04.09</t>
  </si>
  <si>
    <t>Spese legali</t>
  </si>
  <si>
    <t>F.S.1.04.04.10</t>
  </si>
  <si>
    <t>Spese per pubblicità</t>
  </si>
  <si>
    <t>ASSEGNAZIONI PER FUNZIONAMENTO</t>
  </si>
  <si>
    <t>Struttura</t>
  </si>
  <si>
    <t>-</t>
  </si>
  <si>
    <t>Dipartimento di Biologia</t>
  </si>
  <si>
    <t>Dipartimento di Geoscienze</t>
  </si>
  <si>
    <t>Strutture a gestione accentrata</t>
  </si>
  <si>
    <t>conto F.S.3.13.01.01</t>
  </si>
  <si>
    <t xml:space="preserve">Struttura </t>
  </si>
  <si>
    <t>TOTALE</t>
  </si>
  <si>
    <t>ASSEGNAZIONI PER FUNZIONAMENTO DOTTORATI DI RICERCA</t>
  </si>
  <si>
    <t>ASSEGNAZIONI PER RICERCHE FINANZIATE DALL'UNIVERSITA' - EX 60%</t>
  </si>
  <si>
    <t>ELENCO SOMME VINCOLATE</t>
  </si>
  <si>
    <t>CONTO</t>
  </si>
  <si>
    <t>DESCRIZIONE</t>
  </si>
  <si>
    <t>IMPORTO</t>
  </si>
  <si>
    <t>F.S.1</t>
  </si>
  <si>
    <t>F.S.1.01.01.01</t>
  </si>
  <si>
    <t>Indennità, compensi e funzionamento organi</t>
  </si>
  <si>
    <t>F.S.1.02.01.04</t>
  </si>
  <si>
    <t>Fondo per rinnovi contrattuali del personale a tempo indeterminato</t>
  </si>
  <si>
    <t>F.S.1.02.02.17</t>
  </si>
  <si>
    <t>Fondo per rinnovi contrattuali dei collaboratori linguistici</t>
  </si>
  <si>
    <t>F.S.1.02.02.18</t>
  </si>
  <si>
    <t>F.S.1.03.01.03</t>
  </si>
  <si>
    <t>F.S.1.03.03.01</t>
  </si>
  <si>
    <t>Spese per pubblicazioni</t>
  </si>
  <si>
    <t>F.S.1.03.05.02</t>
  </si>
  <si>
    <t>Servizi per studenti disabili</t>
  </si>
  <si>
    <t>F.S.1.03.05.05</t>
  </si>
  <si>
    <t>Volontari in Servizio civile</t>
  </si>
  <si>
    <t>F.S.1.03.05.08</t>
  </si>
  <si>
    <t>F.S.1.03.05.09</t>
  </si>
  <si>
    <t>Azioni di mobilità studentesca</t>
  </si>
  <si>
    <t>F.S.1.03.05.10</t>
  </si>
  <si>
    <t>Contributi e borse di studio per cooperazione internazionale</t>
  </si>
  <si>
    <t>F.S.1.03.05.11</t>
  </si>
  <si>
    <t>Borse di studio per studenti</t>
  </si>
  <si>
    <t>F.S.1.03.05.13</t>
  </si>
  <si>
    <t>Stages e tirocini</t>
  </si>
  <si>
    <t>F.S.1.03.05.14</t>
  </si>
  <si>
    <t>F.S.1.03.05.15</t>
  </si>
  <si>
    <t>F.S.1.03.06.02</t>
  </si>
  <si>
    <t>Finanziamenti da altri Ministeri</t>
  </si>
  <si>
    <t>F.S.1.03.06.04</t>
  </si>
  <si>
    <t>Contratti e contributi da soggetti pubblici e privati</t>
  </si>
  <si>
    <t>F.S.1.03.06.05</t>
  </si>
  <si>
    <t>Contratti e contributi da U.E.</t>
  </si>
  <si>
    <t>F.S.1.03.06.06</t>
  </si>
  <si>
    <t>Cofinanziamenti dell'Ateneo</t>
  </si>
  <si>
    <t>Manutenzione ordinaria locali e aree</t>
  </si>
  <si>
    <t>Spese per pulizie</t>
  </si>
  <si>
    <t>F.S.1.05.02.01</t>
  </si>
  <si>
    <t>Contributi e quote associative enti vari</t>
  </si>
  <si>
    <t>F.S.1.05.03.01</t>
  </si>
  <si>
    <t>Trasferimenti e rimborsi vari</t>
  </si>
  <si>
    <t>F.S.1.06.01.01</t>
  </si>
  <si>
    <t>Attrezzature, automezzi ed impianti</t>
  </si>
  <si>
    <t>F.S.1.06.02.01</t>
  </si>
  <si>
    <t>Mobili ed arredi</t>
  </si>
  <si>
    <t>F.S.1.06.03.01</t>
  </si>
  <si>
    <t>Attrezzature didattiche</t>
  </si>
  <si>
    <t>F.S.1.06.04.01</t>
  </si>
  <si>
    <t>Apparecchiature e spese per informatica</t>
  </si>
  <si>
    <t>Immobilizzazioni finanziarie</t>
  </si>
  <si>
    <t>F.S.1.07.01.01</t>
  </si>
  <si>
    <t>Acquisto e ristrutturazione di immobili</t>
  </si>
  <si>
    <t>F.S.1.07.02.01</t>
  </si>
  <si>
    <t>Manutenzione straordinaria locali e aree</t>
  </si>
  <si>
    <t>F.S.1.10.01.01</t>
  </si>
  <si>
    <t>F.S.1.10.01.03</t>
  </si>
  <si>
    <t>Merchandising</t>
  </si>
  <si>
    <t>F.S.1.10.01.04</t>
  </si>
  <si>
    <t>Consulenze e formazione</t>
  </si>
  <si>
    <t>F.S.3</t>
  </si>
  <si>
    <t>Spese attività strutture a gestione accentrata</t>
  </si>
  <si>
    <t>F.S.3.13.01.01</t>
  </si>
  <si>
    <t>Fondo per il funzionamento</t>
  </si>
  <si>
    <t>F.S.3.13.01.02</t>
  </si>
  <si>
    <t>Fondo importi recuperati</t>
  </si>
  <si>
    <t>F.S.3.13.02.01</t>
  </si>
  <si>
    <t>Assegnazioni straordinarie</t>
  </si>
  <si>
    <t>Contributi per la didattica e i servizi agli studenti</t>
  </si>
  <si>
    <t>F.S.3.13.04.01</t>
  </si>
  <si>
    <t>Contratti e contributi da soggetti pubblici e privati per didattica</t>
  </si>
  <si>
    <t>Contratti e contributi U.E. per didattica</t>
  </si>
  <si>
    <t>F.S.3.14.04.01</t>
  </si>
  <si>
    <t>Ricerche finanziate con contratti e contributi soggetti pubblici e privati</t>
  </si>
  <si>
    <t>F.S.3.14.09.01</t>
  </si>
  <si>
    <t>Contratti, convenzioni e prestazioni interne all'Ateneo</t>
  </si>
  <si>
    <t>F.S.3.15.01.01</t>
  </si>
  <si>
    <t>Ricerche, consulenze e formazione</t>
  </si>
  <si>
    <t>F.S.3.15.02.01</t>
  </si>
  <si>
    <t>Prestazioni a pagamento</t>
  </si>
  <si>
    <t>F.S.3.15.03.01</t>
  </si>
  <si>
    <t>Funzionamento corsi di laurea finanziati da terzi</t>
  </si>
  <si>
    <t>Progetti strategici di Ateneo</t>
  </si>
  <si>
    <t>ELENCO SOMME ASSEGNATE</t>
  </si>
  <si>
    <t>Funzionamento biblioteche</t>
  </si>
  <si>
    <t>F.E.1.01.01.01</t>
  </si>
  <si>
    <t>F.E.1.01.01.05</t>
  </si>
  <si>
    <t>F.E.1.01.01.08</t>
  </si>
  <si>
    <t>F.E.1.01.02.01</t>
  </si>
  <si>
    <t>Tassa regionale per il diritto allo studio</t>
  </si>
  <si>
    <t>F.E.1.02.01.01</t>
  </si>
  <si>
    <t>F.E.1.02.02.01</t>
  </si>
  <si>
    <t>F.E.1.02.04.01</t>
  </si>
  <si>
    <t>F.E.1.02.04.02</t>
  </si>
  <si>
    <t>Brevetti e diritti d'autore</t>
  </si>
  <si>
    <t>F.E.1.02.04.03</t>
  </si>
  <si>
    <t>F.E.1.02.05.01</t>
  </si>
  <si>
    <t>F.E.1.03.01.01</t>
  </si>
  <si>
    <t>F.E.1.04.01.02</t>
  </si>
  <si>
    <t>F.E.1.04.01.06</t>
  </si>
  <si>
    <t>F.E.1.04.01.07</t>
  </si>
  <si>
    <t>F.E.1.04.02.01</t>
  </si>
  <si>
    <t>F.E.1.04.03.01</t>
  </si>
  <si>
    <t>F.E.1.05.03.01</t>
  </si>
  <si>
    <t>Interessi su depositi</t>
  </si>
  <si>
    <t>F.E.1.06.01.01</t>
  </si>
  <si>
    <t>Edilizia</t>
  </si>
  <si>
    <t>F.E.2.07.03.02</t>
  </si>
  <si>
    <t>F.E.2.07.08.02</t>
  </si>
  <si>
    <t>F.E.2.07.09.01</t>
  </si>
  <si>
    <t>F.E.4.09.01.01</t>
  </si>
  <si>
    <t>F.E.4.09.01.06</t>
  </si>
  <si>
    <t>F.E.4.09.01.07</t>
  </si>
  <si>
    <t>Recupero imposta di bollo</t>
  </si>
  <si>
    <t>F.E.4.09.01.09</t>
  </si>
  <si>
    <t>F.E.4.09.02.01</t>
  </si>
  <si>
    <t>F.E.5.10.01.01</t>
  </si>
  <si>
    <t>Ritenute erariali</t>
  </si>
  <si>
    <t>F.E.5.10.02.01</t>
  </si>
  <si>
    <t>Ritenute previdenziali ed assistenziali</t>
  </si>
  <si>
    <t>F.E.5.10.03.01</t>
  </si>
  <si>
    <t>F.E.5.10.05.01</t>
  </si>
  <si>
    <t>Partite di giro varie</t>
  </si>
  <si>
    <t>F.E.6.11.01.02</t>
  </si>
  <si>
    <t>Spese di rappresentanza</t>
  </si>
  <si>
    <t>F.S.1.03.05.16</t>
  </si>
  <si>
    <t>Attività in Bressanone</t>
  </si>
  <si>
    <t>F.S.1.08.02.01</t>
  </si>
  <si>
    <t>Bollo virtuale</t>
  </si>
  <si>
    <t>Imposte e tasse</t>
  </si>
  <si>
    <t>Altre attività conto terzi</t>
  </si>
  <si>
    <t>Funzionamento dottorati di ricerca</t>
  </si>
  <si>
    <t>Ricerche finanziate dall'Università (ex 60%)</t>
  </si>
  <si>
    <t>Progetti di ricerca finanziati dall'Università</t>
  </si>
  <si>
    <t>Tasse scuole di specializzazione</t>
  </si>
  <si>
    <t>Spese per lasciti</t>
  </si>
  <si>
    <t>F.E.1.01.01.02</t>
  </si>
  <si>
    <t xml:space="preserve">Tasse di iscrizione master </t>
  </si>
  <si>
    <t>F.E.1.01.01.03</t>
  </si>
  <si>
    <t>Tasse di iscrizione scuole di specializzazione</t>
  </si>
  <si>
    <t>F.E.1.05.02.01</t>
  </si>
  <si>
    <t>Fitti di beni immobili</t>
  </si>
  <si>
    <t>Economie</t>
  </si>
  <si>
    <t>Previsione assestata</t>
  </si>
  <si>
    <t>Previsione definitiva</t>
  </si>
  <si>
    <t>Chiave conto</t>
  </si>
  <si>
    <t>Descrizione conto</t>
  </si>
  <si>
    <t>Importo</t>
  </si>
  <si>
    <t>F.A.</t>
  </si>
  <si>
    <t>Avanzo di amministrazione presunto</t>
  </si>
  <si>
    <t>F.E.1</t>
  </si>
  <si>
    <t>ENTRATE PROPRIE</t>
  </si>
  <si>
    <t>F.E.1.01</t>
  </si>
  <si>
    <t>CONTRIBUZIONI STUDENTESCHE</t>
  </si>
  <si>
    <t>F.E.1.01.01</t>
  </si>
  <si>
    <t>Tasse e contributi</t>
  </si>
  <si>
    <t>F.E.1.01.02</t>
  </si>
  <si>
    <t>F.S.1.03.05</t>
  </si>
  <si>
    <t>F.E.1.02</t>
  </si>
  <si>
    <t>F.E.1.02.01</t>
  </si>
  <si>
    <t>F.E.1.02.02</t>
  </si>
  <si>
    <t>F.S.3.15.02</t>
  </si>
  <si>
    <t>F.E.1.02.04</t>
  </si>
  <si>
    <t>F.S.1.10.01</t>
  </si>
  <si>
    <t>F.E.1.02.05</t>
  </si>
  <si>
    <t>I.V.A.</t>
  </si>
  <si>
    <t>F.S.1.08.01</t>
  </si>
  <si>
    <t>F.E.1.03</t>
  </si>
  <si>
    <t>ATTIVITA'  SANITARIA CONVENZIONATA</t>
  </si>
  <si>
    <t>F.E.1.03.01</t>
  </si>
  <si>
    <t>F.S.1.02.04</t>
  </si>
  <si>
    <t>F.E.1.04</t>
  </si>
  <si>
    <t>F.E.1.04.01</t>
  </si>
  <si>
    <t>F.E.1.04.02</t>
  </si>
  <si>
    <t>F.E.1.04.03</t>
  </si>
  <si>
    <t>Supporto alle attività istituzionali di Ateneo</t>
  </si>
  <si>
    <t>F.E.1.05</t>
  </si>
  <si>
    <t>ENTRATE DI NATURA PATRIMONIALE</t>
  </si>
  <si>
    <t>F.E.1.05.01</t>
  </si>
  <si>
    <t>Alienazioni di beni patrimoniali</t>
  </si>
  <si>
    <t>F.S.5.21.01</t>
  </si>
  <si>
    <t>Fondo di riserva</t>
  </si>
  <si>
    <t>F.E.1.05.02</t>
  </si>
  <si>
    <t>F.E.1.05.03</t>
  </si>
  <si>
    <t>F.E.1.05.04</t>
  </si>
  <si>
    <t>Rendite finanziarie</t>
  </si>
  <si>
    <t>F.E.1.06</t>
  </si>
  <si>
    <t>F.E.1.06.01</t>
  </si>
  <si>
    <t>F.E.2</t>
  </si>
  <si>
    <t>ENTRATE DALLO STATO</t>
  </si>
  <si>
    <t>F.E.2.07</t>
  </si>
  <si>
    <t>TRASFERIMENTI MINISTERIALI</t>
  </si>
  <si>
    <t>F.E.2.07.01</t>
  </si>
  <si>
    <t>F.E.2.07.02</t>
  </si>
  <si>
    <t>F.S.1.07.01</t>
  </si>
  <si>
    <t>F.E.2.07.03</t>
  </si>
  <si>
    <t>F.E.2.07.04</t>
  </si>
  <si>
    <t>F.E.2.07.05</t>
  </si>
  <si>
    <t>Borse di studio finanziate dallo Stato</t>
  </si>
  <si>
    <t>F.E.2.07.06</t>
  </si>
  <si>
    <t>F.E.2.07.08</t>
  </si>
  <si>
    <t>F.E.2.07.09</t>
  </si>
  <si>
    <t xml:space="preserve">Finanziamenti da altri Ministeri                                     </t>
  </si>
  <si>
    <t>F.E.4</t>
  </si>
  <si>
    <t>ALTRE ENTRATE</t>
  </si>
  <si>
    <t>F.E.4.09</t>
  </si>
  <si>
    <t>F.E.4.09.01</t>
  </si>
  <si>
    <t>Recuperi e poste correttive</t>
  </si>
  <si>
    <t>F.E.4.09.02</t>
  </si>
  <si>
    <t>Entrate diverse</t>
  </si>
  <si>
    <t>F.E.5</t>
  </si>
  <si>
    <t xml:space="preserve">PARTITE DI GIRO </t>
  </si>
  <si>
    <t>F.E.5.10</t>
  </si>
  <si>
    <t>F.E.5.10.01</t>
  </si>
  <si>
    <t>F.S.6.22.01</t>
  </si>
  <si>
    <t>F.E.5.10.02</t>
  </si>
  <si>
    <t>F.S.6.22.02</t>
  </si>
  <si>
    <t>F.E.5.10.03</t>
  </si>
  <si>
    <t xml:space="preserve">Depositi cauzionali </t>
  </si>
  <si>
    <t>F.E.5.10.04</t>
  </si>
  <si>
    <t>Anticipazioni del fondo economale</t>
  </si>
  <si>
    <t>F.E.5.10.05</t>
  </si>
  <si>
    <t>F.E.6</t>
  </si>
  <si>
    <t>CONTABILITA'  SPECIALI</t>
  </si>
  <si>
    <t>F.E.6.11</t>
  </si>
  <si>
    <t>F.E.6.11.01</t>
  </si>
  <si>
    <t>Entrate per lasciti</t>
  </si>
  <si>
    <t>F.S.7.23.01</t>
  </si>
  <si>
    <t>RIEPILOGO TITOLI</t>
  </si>
  <si>
    <t>TITOLO 1</t>
  </si>
  <si>
    <t>TITOLO 2</t>
  </si>
  <si>
    <t>TITOLO 4</t>
  </si>
  <si>
    <t>TITOLO 5</t>
  </si>
  <si>
    <t>TITOLO 6</t>
  </si>
  <si>
    <t>CONTABILITA' SPECIALI</t>
  </si>
  <si>
    <t>TOTALE AL NETTO DELL'AVANZO</t>
  </si>
  <si>
    <t>TOTALE GENERALE ENTRATE</t>
  </si>
  <si>
    <t>SPESE FUNZION. GENERALE DELLA STRUTTURA AMM.VA</t>
  </si>
  <si>
    <t>F.S.1.01</t>
  </si>
  <si>
    <t>FUNZIONAMENTO ORGANI</t>
  </si>
  <si>
    <t>F.S.1.01.01</t>
  </si>
  <si>
    <t>Spese per gli organi dell'Ateneo</t>
  </si>
  <si>
    <t>F.S.1.02</t>
  </si>
  <si>
    <t>F.S.1.02.01</t>
  </si>
  <si>
    <t>F.S.1.02.02</t>
  </si>
  <si>
    <t>F.S.1.02.03</t>
  </si>
  <si>
    <t>Integrazione stipendi att.sanit.convenz.</t>
  </si>
  <si>
    <t>F.S.1.03</t>
  </si>
  <si>
    <t>SPESE ATTIVITA' ISTITUZ.CENTRALIZZATA</t>
  </si>
  <si>
    <t>F.S.1.03.01</t>
  </si>
  <si>
    <t>F.S.1.03.02</t>
  </si>
  <si>
    <t xml:space="preserve">Spese per missioni                                                                         </t>
  </si>
  <si>
    <t>F.S.1.03.03</t>
  </si>
  <si>
    <t>F.S.1.03.04</t>
  </si>
  <si>
    <t>Spese per studenti e diritto allo studio</t>
  </si>
  <si>
    <t>F.S.1.03.06</t>
  </si>
  <si>
    <t>F.S.1.04</t>
  </si>
  <si>
    <t>SPESE PER L'ACQUISTO  BENI E SERVIZI</t>
  </si>
  <si>
    <t>F.S.1.04.01</t>
  </si>
  <si>
    <t>F.S.1.04.02</t>
  </si>
  <si>
    <t>Materiali e beni di consumo</t>
  </si>
  <si>
    <t>F.S.1.04.03</t>
  </si>
  <si>
    <t>F.S.1.04.04</t>
  </si>
  <si>
    <t>F.S.1.05</t>
  </si>
  <si>
    <t>TRASFERIMENTI VARIA NATURA A TERZI</t>
  </si>
  <si>
    <t>F.S.1.05.01</t>
  </si>
  <si>
    <t>Contributo potenziamento attività sportiva</t>
  </si>
  <si>
    <t>F.S.1.05.02</t>
  </si>
  <si>
    <t>Contributi e quote associative a enti vari</t>
  </si>
  <si>
    <t>F.S.1.05.03</t>
  </si>
  <si>
    <t>F.S.1.06</t>
  </si>
  <si>
    <t>IMMOBILIZZAZIONI</t>
  </si>
  <si>
    <t>F.S.1.06.01</t>
  </si>
  <si>
    <t>F.S.1.06.02</t>
  </si>
  <si>
    <t>F.S.1.06.03</t>
  </si>
  <si>
    <t xml:space="preserve">Attrezzature didattiche                                                                  </t>
  </si>
  <si>
    <t>F.S.1.06.04</t>
  </si>
  <si>
    <t xml:space="preserve">Apparecchiature e spese per informatica                               </t>
  </si>
  <si>
    <t>F.S.1.06.05</t>
  </si>
  <si>
    <t>F.S.1.07</t>
  </si>
  <si>
    <t>INCREMENTO POTENZ.PATRIMONIO EDIL.</t>
  </si>
  <si>
    <t>F.S.1.07.02</t>
  </si>
  <si>
    <t>Manutenzione straordinaria locali ed aree</t>
  </si>
  <si>
    <t>F.S.1.08</t>
  </si>
  <si>
    <t>ONERI TRIBUTARI E FINANZIARI</t>
  </si>
  <si>
    <t>Versamenti I.V.A.</t>
  </si>
  <si>
    <t>F.S.1.08.02</t>
  </si>
  <si>
    <t>F.S.1.08.03</t>
  </si>
  <si>
    <t>F.S.1.08.04</t>
  </si>
  <si>
    <t xml:space="preserve">Oneri finanziari                                                                                 </t>
  </si>
  <si>
    <t>F.S.1.09</t>
  </si>
  <si>
    <t>RIMBORSO DI PRESTITI E MUTUI</t>
  </si>
  <si>
    <t>F.S.1.09.01</t>
  </si>
  <si>
    <t>Estinzione di mutui passivi</t>
  </si>
  <si>
    <t>F.S.1.10</t>
  </si>
  <si>
    <t>SPESE ATTIVITA'  STRUTTURE A GESTIONE ACCENTRATA</t>
  </si>
  <si>
    <t>F.S.3.13</t>
  </si>
  <si>
    <t>FUNZIONAMENTO E ALTRE ATT.DID.</t>
  </si>
  <si>
    <t>F.S.3.13.01</t>
  </si>
  <si>
    <t>Funzionamento</t>
  </si>
  <si>
    <t>F.S.3.13.02</t>
  </si>
  <si>
    <t>F.S.3.13.03</t>
  </si>
  <si>
    <t>F.S.3.13.04</t>
  </si>
  <si>
    <t>Contratti e contributi da sogg.pubblici e privati per didattica</t>
  </si>
  <si>
    <t>F.S.3.13.05</t>
  </si>
  <si>
    <t>Tasse master e corsi di perfezionamento</t>
  </si>
  <si>
    <t>F.S.3.13.06</t>
  </si>
  <si>
    <t>F.S.3.13.08</t>
  </si>
  <si>
    <t xml:space="preserve">Funzionamento corsi di laurea </t>
  </si>
  <si>
    <t>F.S.3.13.09</t>
  </si>
  <si>
    <t>F.S.3.13.10</t>
  </si>
  <si>
    <t>F.S.3.13.11</t>
  </si>
  <si>
    <t>F.S.3.14</t>
  </si>
  <si>
    <t>ATTIVITA'  DI RICERCA</t>
  </si>
  <si>
    <t>F.S.3.14.01</t>
  </si>
  <si>
    <t>F.S.3.14.02</t>
  </si>
  <si>
    <t>Finanziamenti dal Mi.U.R.</t>
  </si>
  <si>
    <t>F.S.3.14.04</t>
  </si>
  <si>
    <t>Ricerche fin. contratti e contributi da sogg.pubblici e privati</t>
  </si>
  <si>
    <t>F.S.3.14.05</t>
  </si>
  <si>
    <t>F.S.3.14.06</t>
  </si>
  <si>
    <t>F.S.3.14.07</t>
  </si>
  <si>
    <t>Acquisizione di attrezzature scientifiche</t>
  </si>
  <si>
    <t>F.S.3.14.08</t>
  </si>
  <si>
    <t xml:space="preserve">Finanziamenti da altri Ministeri                                                   </t>
  </si>
  <si>
    <t>F.S.3.14.09</t>
  </si>
  <si>
    <t xml:space="preserve">Contratti, convenzioni e prestazioni interne all'Ateneo           </t>
  </si>
  <si>
    <t>F.S.3.15</t>
  </si>
  <si>
    <t>F.S.3.15.01</t>
  </si>
  <si>
    <t>F.S.3.15.03</t>
  </si>
  <si>
    <t>F.S.5</t>
  </si>
  <si>
    <t>SPESE NON CLASSIFICABILI</t>
  </si>
  <si>
    <t>F.S.5.21</t>
  </si>
  <si>
    <t>FONDO DI RISERVA</t>
  </si>
  <si>
    <t>F.S.6</t>
  </si>
  <si>
    <t>PARTITE DI GIRO</t>
  </si>
  <si>
    <t>F.S.6.22</t>
  </si>
  <si>
    <t>F.S.6.22.03</t>
  </si>
  <si>
    <t>F.S.6.22.04</t>
  </si>
  <si>
    <t>Rimborso anticipazioni  fondo economale</t>
  </si>
  <si>
    <t>F.S.6.22.05</t>
  </si>
  <si>
    <t>F.S.7</t>
  </si>
  <si>
    <t>F.S.7.23</t>
  </si>
  <si>
    <t>SPESE FUNZION. GEN.STRUTT.AMM.VA</t>
  </si>
  <si>
    <t>TITOLO 3</t>
  </si>
  <si>
    <t>SPESE ATTIVITA'  STRUTT.A GEST.ACC.</t>
  </si>
  <si>
    <t>TITOLO 7</t>
  </si>
  <si>
    <t>TOTALE GENERALE USCITE</t>
  </si>
  <si>
    <t>EDIFICIO</t>
  </si>
  <si>
    <t>INDIRIZZO</t>
  </si>
  <si>
    <t>Viale dell'Università, 16  - Legnaro - Padova</t>
  </si>
  <si>
    <t>(B) BLOCCO 1 - AGRIPOLIS</t>
  </si>
  <si>
    <t>(C) BLOCCO 2 - AGRIPOLIS</t>
  </si>
  <si>
    <t>(D) MEDICINA VETERINARIA - AGRIPOLIS</t>
  </si>
  <si>
    <t>(E) MENSA E AULE STUDIO (CA' GIALLA)</t>
  </si>
  <si>
    <t>(F) CENTRALE TECNOLOGICA - AGRIPOLIS</t>
  </si>
  <si>
    <t>(G) CABINA ELETTRICA - AGRIPOLIS</t>
  </si>
  <si>
    <t>(L) AMBULATORIO VETERINARIO PREFABBRICATO</t>
  </si>
  <si>
    <t>(M) SERRE - AGRIPOLIS</t>
  </si>
  <si>
    <t xml:space="preserve">PALAZZINA ADIBITA A FORESTERIA  </t>
  </si>
  <si>
    <t xml:space="preserve">Via Luzzatti, 9 - Padova         </t>
  </si>
  <si>
    <t xml:space="preserve">CONDOMINIO "S. BENEDETTO"  </t>
  </si>
  <si>
    <t xml:space="preserve">Vicolo S.Benedetto,  5 - Padova     </t>
  </si>
  <si>
    <t xml:space="preserve">ARCHIVIO LEGNARO      </t>
  </si>
  <si>
    <t>Viale dell'Università 1 - Legnaro - Padova</t>
  </si>
  <si>
    <t xml:space="preserve">AREA ENEL NORD PIOVEGO  </t>
  </si>
  <si>
    <t xml:space="preserve">Via Ugo Bassi, 6 - Padova              </t>
  </si>
  <si>
    <t>AREA  AGRICOLA (EX  MAZZUCATO)</t>
  </si>
  <si>
    <t>Via Romea - Legnaro - Padova</t>
  </si>
  <si>
    <t>AREA S.GREGORIO (EX IPAB)</t>
  </si>
  <si>
    <t xml:space="preserve">Lungargine Ziani - Voltabarozzo -Padova         </t>
  </si>
  <si>
    <t xml:space="preserve">LABORATORIO  INGEGNERIA  SANITARIA  AMBIENTALE     </t>
  </si>
  <si>
    <t xml:space="preserve">AULA"P 300"            </t>
  </si>
  <si>
    <t xml:space="preserve">Via Luzzatti, 6 - Padova        </t>
  </si>
  <si>
    <t xml:space="preserve">AULE "PAOLOTTI"        </t>
  </si>
  <si>
    <t xml:space="preserve">Via Luzzatti, 8 - Padova         </t>
  </si>
  <si>
    <t>AULE DI VIA  "UGO BASSI"</t>
  </si>
  <si>
    <t>Via Ugo  Bassi, 2 - Padova</t>
  </si>
  <si>
    <t>AZIENDA AGRARIA SPERIMENTALE "L.TONIOLO"</t>
  </si>
  <si>
    <t>Viale dell'Università 16  - Legnaro - Padova</t>
  </si>
  <si>
    <t>AREA AGRICOLA (EX RIAB) - LOC. POZZOVEGGIANI</t>
  </si>
  <si>
    <t>Via Pozzoveggiani - Salboro - Padova</t>
  </si>
  <si>
    <t xml:space="preserve">CAPPELLA OSSARIO      </t>
  </si>
  <si>
    <t xml:space="preserve">Cimitero Maggiore - Padova     </t>
  </si>
  <si>
    <t xml:space="preserve">CASA DELLA GIOV. DI  BRESSANONE     </t>
  </si>
  <si>
    <t xml:space="preserve">Via Rio Bianco - Bressanone (BZ)   </t>
  </si>
  <si>
    <t xml:space="preserve">CASA STUDENTESSA "MENEGHETTI"  </t>
  </si>
  <si>
    <t xml:space="preserve">Via S.Eufemia, 2/A - 4 Padova      </t>
  </si>
  <si>
    <t xml:space="preserve">CENTRALE TERMICA NORD-PIOVEGO </t>
  </si>
  <si>
    <t xml:space="preserve">Viale Giuseppe Colombo, 3 - Padova      </t>
  </si>
  <si>
    <t xml:space="preserve">CLINICA ORTOPEDICA    </t>
  </si>
  <si>
    <t xml:space="preserve">Via S. Massimo, 4 - Padova    </t>
  </si>
  <si>
    <t xml:space="preserve">COLLEGIO " EDERLE"       </t>
  </si>
  <si>
    <t xml:space="preserve">Via Belzoni, 148-160-162-164-166 - Padova        </t>
  </si>
  <si>
    <t xml:space="preserve">COLLEGIO  "MORGAGNI"     </t>
  </si>
  <si>
    <t xml:space="preserve">Via S. Massimo, 33 - 35 - 37 - Padova     </t>
  </si>
  <si>
    <t xml:space="preserve">COMPLESSO "MALDURA-CALFURA" </t>
  </si>
  <si>
    <t xml:space="preserve">Via B. Pellegrino,1- Padova   </t>
  </si>
  <si>
    <t xml:space="preserve">PALAZZO  "RIZZATO"            </t>
  </si>
  <si>
    <t xml:space="preserve">V.lo Osservatorio , 3 int.2 - Padova     </t>
  </si>
  <si>
    <t xml:space="preserve">CONDOMINIO DIPENDENTI      </t>
  </si>
  <si>
    <t xml:space="preserve">Via Luzzatti, 16/B - Padova    </t>
  </si>
  <si>
    <t xml:space="preserve">CONDOMINIO "MENEGHETTI"      </t>
  </si>
  <si>
    <t xml:space="preserve">Via T. Minio, 38 - Padova        </t>
  </si>
  <si>
    <t xml:space="preserve">COSTRUZIONI MARITTIME     </t>
  </si>
  <si>
    <t xml:space="preserve">Via Ognissanti, 39 - Padova     </t>
  </si>
  <si>
    <t xml:space="preserve">CUS-STANGA            </t>
  </si>
  <si>
    <t xml:space="preserve">Via J. Corrado, 5 - Padova       </t>
  </si>
  <si>
    <t xml:space="preserve">LABORATORIO, MAGAZZINO  E DEP. DI  ARCHEOLOGIA             </t>
  </si>
  <si>
    <t xml:space="preserve">Via Ceramiche, 28 - P. di Brenta - Padova  </t>
  </si>
  <si>
    <t>COMPLESSO IMMOBILIARE "PSICO 1"</t>
  </si>
  <si>
    <t xml:space="preserve">Via Venezia, 8 - Padova          </t>
  </si>
  <si>
    <t xml:space="preserve">FARINI FONDI AGRICOLI    </t>
  </si>
  <si>
    <t xml:space="preserve">Vigodarzere - PD (ha.4.45.89)  </t>
  </si>
  <si>
    <t xml:space="preserve">FISICA LEGNARO        </t>
  </si>
  <si>
    <t>Viale dell'Università  - Legnaro - Padova</t>
  </si>
  <si>
    <t>LABORATORIO  NAZIONALE DI FISICA</t>
  </si>
  <si>
    <t xml:space="preserve">CONDOMINIO "LA NAVE"        </t>
  </si>
  <si>
    <t xml:space="preserve">Via Portello, 15 - Padova       </t>
  </si>
  <si>
    <t xml:space="preserve">Via Ossi, 41 - S.Vito Cadore - BL   </t>
  </si>
  <si>
    <t xml:space="preserve">LABORATORIO CHIMICA INDUSTRIALE     </t>
  </si>
  <si>
    <t xml:space="preserve">MENSA NORD PIOVEGO    </t>
  </si>
  <si>
    <t xml:space="preserve">Viale Giuseppe Colombo, 3 -  Padova       </t>
  </si>
  <si>
    <t xml:space="preserve">PALAZZO "CA'  BORIN"        </t>
  </si>
  <si>
    <t xml:space="preserve">Via del Santo, 22 - Padova      </t>
  </si>
  <si>
    <t xml:space="preserve">PALAZZO "STORIONE"         </t>
  </si>
  <si>
    <t xml:space="preserve">Riv. Tito Livio, 6 - Padova     </t>
  </si>
  <si>
    <t xml:space="preserve">PALAZZO "WOLLEMBORG"        </t>
  </si>
  <si>
    <t xml:space="preserve">Via del Santo, 26 - Padova      </t>
  </si>
  <si>
    <t xml:space="preserve">Via Luzzatti, 16/C Padova     </t>
  </si>
  <si>
    <t xml:space="preserve">Via Luzzatti, 16/A - Padova      </t>
  </si>
  <si>
    <t xml:space="preserve">Lung.Piovego, 1 - Padova        </t>
  </si>
  <si>
    <t xml:space="preserve">Via del Santo, 28 - Padova      </t>
  </si>
  <si>
    <t>Via Campagnola, 72 - Padova</t>
  </si>
  <si>
    <t xml:space="preserve">Via del Santo, 33 - Padova      </t>
  </si>
  <si>
    <t xml:space="preserve">PALAZZO "LUZZATO DINA"  </t>
  </si>
  <si>
    <t>Via Vescovado, 32 - Padova</t>
  </si>
  <si>
    <t xml:space="preserve">PALAZZO "SALA"          </t>
  </si>
  <si>
    <t xml:space="preserve">Via S. Francesco, 11 - Padova   </t>
  </si>
  <si>
    <t xml:space="preserve">COMPLESSO IMMOBILIARE "PAOLOTTI"                   </t>
  </si>
  <si>
    <t xml:space="preserve">Via Belzoni, 7 - Padova               </t>
  </si>
  <si>
    <t xml:space="preserve">PARCO "BOLASCO"         </t>
  </si>
  <si>
    <t xml:space="preserve">Via Treviso, 73 Castelfranco V.- TV  </t>
  </si>
  <si>
    <t xml:space="preserve">PRESIDENZA DI MAGISTERO   </t>
  </si>
  <si>
    <t xml:space="preserve">Via Dondi dell'Orologio, 4 - PD      </t>
  </si>
  <si>
    <t xml:space="preserve">VILLA "BOLASCO"         </t>
  </si>
  <si>
    <t xml:space="preserve">Via Treviso, 73 Castelfranco V. - TV  </t>
  </si>
  <si>
    <t xml:space="preserve">INGEGNERIA  MECCANICA              </t>
  </si>
  <si>
    <t xml:space="preserve">Via Venezia, 1 - Padova               </t>
  </si>
  <si>
    <t>LABORATORIO P.E.T. (presso INFN)</t>
  </si>
  <si>
    <t>PALAZZO "TOMASATTI"</t>
  </si>
  <si>
    <t>Lungargine del Bassanello, 2 - Padova</t>
  </si>
  <si>
    <t>STORIONE "B" - 2 appart.ti contigui - 2 piano-</t>
  </si>
  <si>
    <t>Galleria Storione, 8 - Padova</t>
  </si>
  <si>
    <t>CASA "GRIMANI"</t>
  </si>
  <si>
    <t xml:space="preserve">Lungargine del Piovego, 2 - Padova </t>
  </si>
  <si>
    <t>EDIFICIO (EX CASTILLETTI)</t>
  </si>
  <si>
    <t>Via Luzzatti, 4 - Padova</t>
  </si>
  <si>
    <t>COMPLESSO IMMOBILIARE (EX  I.R.A.)</t>
  </si>
  <si>
    <t>Via Cesarotti, nn. 10 - 12 - 14 - Padova</t>
  </si>
  <si>
    <t>STORIONE "B" - appartamento - 4° piano -</t>
  </si>
  <si>
    <t>AREA EDIFICABILE (EX IMM.RE TOMMASEO)</t>
  </si>
  <si>
    <t>Via Venezia - Zona Nord-Piovego - Padova</t>
  </si>
  <si>
    <t>PALAZZO (EX TRAVAIN)</t>
  </si>
  <si>
    <t>Via Beldomandi, n. 1 - Padova</t>
  </si>
  <si>
    <t>COMPL. IMMOB. E AUTORIMESSA "PSICO 2"</t>
  </si>
  <si>
    <t>Via Venezia, 12 - Padova</t>
  </si>
  <si>
    <t>STORIONE "B" - appartamento - 1 piano -</t>
  </si>
  <si>
    <t>Galleria Storione, n. 8 - Padova</t>
  </si>
  <si>
    <t>FABBRICATO (EX GOTTARDO)</t>
  </si>
  <si>
    <t>Via Ugo Bassi nn. 52, 54, 56, 58 - Padova</t>
  </si>
  <si>
    <t>FABBRICATO "TEATRO RUZZANTE"</t>
  </si>
  <si>
    <t>Riviera Tito Livio n. 45 - Padova</t>
  </si>
  <si>
    <t>FABBRICATO (EX TF80  S.r.l.)</t>
  </si>
  <si>
    <t xml:space="preserve">Via Trasea n. 7 (Ang.Vicolo Pastori) - Padova </t>
  </si>
  <si>
    <t>COMPLESSO IMMOBILARE "SAN GIORGIO"</t>
  </si>
  <si>
    <t>Via del Padovanino nn. 1 - 9 - Padova</t>
  </si>
  <si>
    <t>AREA PER AMPLIAMENTO ORTO BOTANICO</t>
  </si>
  <si>
    <t>Via Michele Sanmicheli -  n. 50/a - Padova</t>
  </si>
  <si>
    <t>NUOVO ARCHIVIO DI LEGNARO</t>
  </si>
  <si>
    <t xml:space="preserve">Viale dell'Università, 16 - Legnaro - Padova </t>
  </si>
  <si>
    <t>COMPLESSO IMMOBILIARE C3</t>
  </si>
  <si>
    <t>Via U.Bassi n.1 - Padova</t>
  </si>
  <si>
    <t>EDIFICIO TORRE ARCHIMEDE</t>
  </si>
  <si>
    <t>Via Trieste n.63</t>
  </si>
  <si>
    <t>COMPLESSO "EX GERIATRICO"</t>
  </si>
  <si>
    <t>Via Vendramin n. 7 - Padova</t>
  </si>
  <si>
    <t>TOTALI</t>
  </si>
  <si>
    <t>RIEPILOGO</t>
  </si>
  <si>
    <t>TOTALE PATRIMONIO</t>
  </si>
  <si>
    <t xml:space="preserve">PATRIMONIO IMMOBILIARE DEMANIALE IN USO ALL'UNIVERSITA' </t>
  </si>
  <si>
    <t xml:space="preserve">EDIFICIO               </t>
  </si>
  <si>
    <t xml:space="preserve">INDIRIZZO            </t>
  </si>
  <si>
    <t xml:space="preserve">Via Gradenigo, 6 - Padova             </t>
  </si>
  <si>
    <t>Via Loredan, 10 - Padova</t>
  </si>
  <si>
    <t xml:space="preserve">Via G. Bruno, 27 - Padova              </t>
  </si>
  <si>
    <t xml:space="preserve">Via Marzolo, 9 - Padova               </t>
  </si>
  <si>
    <t xml:space="preserve">P.zza Capitaniato, 3 - Padova          </t>
  </si>
  <si>
    <t xml:space="preserve">MICROBIOLOGIA              </t>
  </si>
  <si>
    <t xml:space="preserve">Via Gabelli, 63 - Padova               </t>
  </si>
  <si>
    <t xml:space="preserve">Via Osservatorio - Asiago (VI)          </t>
  </si>
  <si>
    <t xml:space="preserve">Via Giustiniani, 3 - Padova            </t>
  </si>
  <si>
    <t xml:space="preserve">PALAZZO DEL BO'            </t>
  </si>
  <si>
    <t xml:space="preserve">Via 8 Febbraio, 2 - Padova            </t>
  </si>
  <si>
    <t xml:space="preserve">Via Giustiniani, 3 - Padova           </t>
  </si>
  <si>
    <t>Via Giustiniani, 3 - Padova</t>
  </si>
  <si>
    <t>Via Cornaro, 5 - Padova</t>
  </si>
  <si>
    <t xml:space="preserve">Via Ospedale, 105 - Padova             </t>
  </si>
  <si>
    <t>LASCITI, LEGATI, PREMI E BORSE DI STUDIO</t>
  </si>
  <si>
    <t>TASSE E CONTRIBUTI SCOLASTICI</t>
  </si>
  <si>
    <t>Tasse di iscrizione corsi di laurea di cui:</t>
  </si>
  <si>
    <t>a favore Bilancio Universitario</t>
  </si>
  <si>
    <t>Tasse di iscrizione corsi di perfezionamento/aggiornamento</t>
  </si>
  <si>
    <t>Contributi studenteschi di cui:</t>
  </si>
  <si>
    <t>quota relativa anni precedenti</t>
  </si>
  <si>
    <t>scuole di specializzazione</t>
  </si>
  <si>
    <t>Rimborso tasse a studenti (quota parte) di cui:</t>
  </si>
  <si>
    <t>rimborsi tasse per esonero</t>
  </si>
  <si>
    <t>rimborsi tasse extra esonero</t>
  </si>
  <si>
    <t>F.E.1.01.01.07</t>
  </si>
  <si>
    <t>Altre contribuzioni studentesche</t>
  </si>
  <si>
    <t>Borse di studio per studenti (quota parte)</t>
  </si>
  <si>
    <t>Recupero spese assicurazione</t>
  </si>
  <si>
    <t>Premi di assicurazione (quota parte)</t>
  </si>
  <si>
    <t>Totale Entrata</t>
  </si>
  <si>
    <t>Totale Uscita</t>
  </si>
  <si>
    <t xml:space="preserve">ALLEGATO N.1                                            </t>
  </si>
  <si>
    <t>ASSEGNAZIONI PER PROGETTI DI RICERCA
FINANZIATI DALL'ATENEO</t>
  </si>
  <si>
    <t>FONDAZIONE CITTA' DELLA SPERANZA - ONLUS</t>
  </si>
  <si>
    <t>ISTITUTO ONCOLOGICO VENETO</t>
  </si>
  <si>
    <t>REGIONE VENETO</t>
  </si>
  <si>
    <t>Dipartimento di Scienze Cardiologiche, Toraciche e Vascolari</t>
  </si>
  <si>
    <t>AREA DIRIGENZIALE</t>
  </si>
  <si>
    <t>Dirigenti</t>
  </si>
  <si>
    <t>AREA AMMINISTRATIVA</t>
  </si>
  <si>
    <t>AREA AMMINISTRATIVA-GESTIONALE</t>
  </si>
  <si>
    <t>AREA BIBLIOTECHE</t>
  </si>
  <si>
    <t>AREA MEDICO - ODONTOIATRICA E SOCIO-SANITARIA</t>
  </si>
  <si>
    <t>AREA SERVIZI GENERALI E TECNICI</t>
  </si>
  <si>
    <t>AREA SOCIO-SANITARIA</t>
  </si>
  <si>
    <t>AREA TECNICA, TECNICO-SCIENTIFICA ED ELABORAZIONE DATI</t>
  </si>
  <si>
    <t>Totale generale</t>
  </si>
  <si>
    <t>Finanziati da risorse  F.F.O.</t>
  </si>
  <si>
    <t>AETOLIA VZ s.r.l.</t>
  </si>
  <si>
    <t>ALMA MATER STUDIORUM - UNIVERSITA'  DI BOLOGNA</t>
  </si>
  <si>
    <t>ARPAV - AGENZIA REGIONALE PER LA PREVENZIONE E PROTEZIONE AMBIENTALE DEL VENETO</t>
  </si>
  <si>
    <t>ASSOCIAZIONE DI VOLONTARIATO CASCINA BIANCA</t>
  </si>
  <si>
    <t>AZIENDA OSPEDALIERA DI PADOVA</t>
  </si>
  <si>
    <t>FONDAZIONE CASSA DI RISPARMIO DI PADOVA E ROVIGO</t>
  </si>
  <si>
    <t>FONDAZIONE PER L'UNIVERSITA' E ALTA CULTURA IN PROVINCIA DI BELLUNO</t>
  </si>
  <si>
    <t>UNIVERSITA' DEGLI STUDI DI BRESCIA</t>
  </si>
  <si>
    <t>UNIVERSITA' DEGLI STUDI DI TORINO</t>
  </si>
  <si>
    <t>UNIVERSITA' DEGLI STUDI DI TRIESTE</t>
  </si>
  <si>
    <t>VENETO NANOTECH S.C.p.A.</t>
  </si>
  <si>
    <t>FONDAZIONE VAJONT 9 OTTOBRE 1963</t>
  </si>
  <si>
    <t>REGIONE VENETO - GIUNTA REGIONALE</t>
  </si>
  <si>
    <t>UNIVERSITA' CA' FOSCARI DI VENEZIA</t>
  </si>
  <si>
    <t>MICROWAVE-NETWORK S.p.A.</t>
  </si>
  <si>
    <t>conto F.E.2.07.08.02</t>
  </si>
  <si>
    <t xml:space="preserve"> conto F.E.2.07.03.02</t>
  </si>
  <si>
    <t>ALTRI PROGETTI DI RICERCA FINANZIATI DAL M.I.U.R.</t>
  </si>
  <si>
    <t xml:space="preserve">Borse di studio dottorato di ricerca e contributo funzionamento (finanziamenti da soggetti pubblici e privati) - quota parte per borse di studio </t>
  </si>
  <si>
    <t>ALTRI CONTRIBUTI DAL M.I.U.R.</t>
  </si>
  <si>
    <t>F.S.1.02.01.03</t>
  </si>
  <si>
    <t>Stipendi personale tecnico amministrativo</t>
  </si>
  <si>
    <t>F.S.1.02.02.04</t>
  </si>
  <si>
    <t>Collaboratori ed esperti linguistici</t>
  </si>
  <si>
    <t>F.S.1.02.02.05</t>
  </si>
  <si>
    <t>Collaboratori ed esperti linguistici su accordi di scambio</t>
  </si>
  <si>
    <t>F.S.1.02.02.07</t>
  </si>
  <si>
    <t>F.S.1.02.02.09</t>
  </si>
  <si>
    <t>Indennità di rischio personale docente</t>
  </si>
  <si>
    <t>F.S.1.02.02.10</t>
  </si>
  <si>
    <t>Indennità di rischio personale tecnico amministrativo</t>
  </si>
  <si>
    <t xml:space="preserve">Indennità e compensi componenti commissioni concorso </t>
  </si>
  <si>
    <t>Integrazioni stipendi per attività sanitaria convenzionata</t>
  </si>
  <si>
    <t>SERVIZI SOCIALI</t>
  </si>
  <si>
    <t xml:space="preserve"> conto F.S.1.02.03.03 </t>
  </si>
  <si>
    <t>Servizio mensa per i dipendenti</t>
  </si>
  <si>
    <t>Contributi per servizi educativi ai figli dei dipendenti</t>
  </si>
  <si>
    <t>RICERCHE, CONSULENZE E FORMAZIONE - conto F.E.1.02.01.01</t>
  </si>
  <si>
    <t>PRESTAZIONI A PAGAMENTO - conto F.E.1.02.02.01</t>
  </si>
  <si>
    <t>BREVETTI E DIRITTI D'AUTORE - conto F.E.1.02.04.02</t>
  </si>
  <si>
    <t>MERCHANDISING - conto F.E.1.02.04.03</t>
  </si>
  <si>
    <t>Contratti e collaborazioni di ricerca</t>
  </si>
  <si>
    <t xml:space="preserve">Fondo per rinnovi contrattuali del personale a tempo determinato </t>
  </si>
  <si>
    <t>Convenzione Dipartimento Psicologia dello sviluppo e della socializzazione per servizio APAD</t>
  </si>
  <si>
    <t>ALTRE ATTIVITA' CONTO TERZI - conto F.E.1.02.04.01</t>
  </si>
  <si>
    <t>ATTIVITA' CONTO TERZI</t>
  </si>
  <si>
    <t>TOTALE COMPLESSIVO ATTIVITA' CONTO TERZI</t>
  </si>
  <si>
    <t>Rimborso tasse a studenti (quota parte)</t>
  </si>
  <si>
    <t>CONTRIBUTI E QUOTE ASSOCIATIVE ENTI VARI</t>
  </si>
  <si>
    <t xml:space="preserve"> conto F.S.1.05.02.01 </t>
  </si>
  <si>
    <t>Ente</t>
  </si>
  <si>
    <t>TERRENI AGRICOLI</t>
  </si>
  <si>
    <t>FABBRICATI E 
TERRENI EDIFICABILI</t>
  </si>
  <si>
    <t>Finanziamenti dal M.I.U.R.</t>
  </si>
  <si>
    <t>Elenco crediti v/terzi</t>
  </si>
  <si>
    <t>Numero</t>
  </si>
  <si>
    <t xml:space="preserve">Descrizione                                   </t>
  </si>
  <si>
    <t xml:space="preserve"> Conto </t>
  </si>
  <si>
    <t xml:space="preserve">Ammontare Residuo </t>
  </si>
  <si>
    <t>Debitore</t>
  </si>
  <si>
    <t>CONSORZIO PER LA COSTITUZIONE E LO SVILUPPO DEGLI STUDI UNIVERSITARI</t>
  </si>
  <si>
    <t>DEPOSITO CAUZIONALE N. 3 MENS. CONTRATTO AFFITTO N. 2587 (EX FIAT)</t>
  </si>
  <si>
    <t>1999/1031</t>
  </si>
  <si>
    <t>MANUT.STRAORD.CL.OSTERICA D.D.A.215/99</t>
  </si>
  <si>
    <t>1999/2129</t>
  </si>
  <si>
    <t>FONDAZ.CASSA RISP.PROVINCIE LOMBARDE-CONTRIB.SISTEMA RILEV.AUTOMAZIONE IRRIGUA-C.A.20.4.99</t>
  </si>
  <si>
    <t>CARIPLO</t>
  </si>
  <si>
    <t>1999/5292</t>
  </si>
  <si>
    <t>CONTRIBUTO PER LAVORI SALVAGUARDIA ORTO BOTANICO</t>
  </si>
  <si>
    <t>WIEGAND FONDATION</t>
  </si>
  <si>
    <t>2000/5981</t>
  </si>
  <si>
    <t>az. ospedaliera-rimborso quota parte lavori ca 11.07.2000-cl. ostetrica serv. igienici piani 2-4</t>
  </si>
  <si>
    <t>2000/5978</t>
  </si>
  <si>
    <t>az. ospedaliera-rimborso quota parte lavori ca 20.12.99-ist. anestesiologia-bonifica coperture</t>
  </si>
  <si>
    <t>2000/5977</t>
  </si>
  <si>
    <t>az. ospedal.-rimborso quota parte lavori ca 2.11.99-corpo degenze piano terra studi medici</t>
  </si>
  <si>
    <t>2000/5976</t>
  </si>
  <si>
    <t>az. osped.-rimb. quota parte lavori ca 2.11.99-compl anat.-ristrutt. labor. museo piano seminterrato</t>
  </si>
  <si>
    <t>CASSA DEPOSITI E PRESTITI</t>
  </si>
  <si>
    <t>2000/12366</t>
  </si>
  <si>
    <t>convenzione azienda osp./universita- rimborso spese generali anno 1998</t>
  </si>
  <si>
    <t>2000/12271</t>
  </si>
  <si>
    <t>CA 31.10.2000 - recupero spesa lavori cl. ostetrica 1-2 piano</t>
  </si>
  <si>
    <t>2001/3799</t>
  </si>
  <si>
    <t>Verbale comm.paritetica per quota parte lavori ristrutturazione nodo traffico e trattamenti</t>
  </si>
  <si>
    <t>2001/5741</t>
  </si>
  <si>
    <t>Recupero quota parte dei lavori da parte Azienda Ospedaliera</t>
  </si>
  <si>
    <t>2001/6569</t>
  </si>
  <si>
    <t>Clinica Ortopedica - recupero quota parte dei lavori da parte Azienda Ospedaliera</t>
  </si>
  <si>
    <t>2001/9327</t>
  </si>
  <si>
    <t>Policlinico Trattamenti - Recupero quota parte dei lavori  impianto rilev. e allarme incendio</t>
  </si>
  <si>
    <t>2001/9326</t>
  </si>
  <si>
    <t>Recupero totale spesa  Clin. Ostetrica per lavori  risanam messa a norme servizi igienici disabili</t>
  </si>
  <si>
    <t>2001/13309</t>
  </si>
  <si>
    <t>QUOTA PARTE LAVORI SCALE E USCITE DI SICUREZZA CL. PEDIATRICA</t>
  </si>
  <si>
    <t>2001/12865</t>
  </si>
  <si>
    <t>QUOTA PARTE LAVORI IST. ANATOMIA PATOLOGICA C.D.A. 17.12.01</t>
  </si>
  <si>
    <t>2001/12862</t>
  </si>
  <si>
    <t>QUOTA PARTE LAVORI CL. OSTETRICA C.D.A. 17.12.01</t>
  </si>
  <si>
    <t>2002/1149</t>
  </si>
  <si>
    <t>QUOTA PARTE CONSULENZA PREVENZIONE INCENDI CL. OSTETRICA DECRETO D.A. N. 354 DEL 4.2.02</t>
  </si>
  <si>
    <t>2002/16432</t>
  </si>
  <si>
    <t>Rimborso spese per fornitura arredi Istituto di anatomia Patologica  DDA 2303 del 25.10.02</t>
  </si>
  <si>
    <t>2002/16431</t>
  </si>
  <si>
    <t>Quota parte lavori impianto rilevazione fumi clinica ostetrica DDA 2610/02 del 19.11.02</t>
  </si>
  <si>
    <t>2002/16425</t>
  </si>
  <si>
    <t>Rimborso spese per ristrutt. Policlinico Trattamenti Medicina clinica e sperimentale  CDA 12/11/02</t>
  </si>
  <si>
    <t>2002/16418</t>
  </si>
  <si>
    <t>Recupero spesa per risanamento e messa norma servizi igienici Clinica Ostetrica  DA 1370/02</t>
  </si>
  <si>
    <t>2002/16411</t>
  </si>
  <si>
    <t>Clinica Ostetrica Ristrutt. palazzina direzione e studi - quota parte lavori CDA 21.05.02</t>
  </si>
  <si>
    <t>2002/16410</t>
  </si>
  <si>
    <t>Quota parte lavori di ristrutt. ambulatori cardiologia - Policlinico  CDA 09.09.02- DA1690/02</t>
  </si>
  <si>
    <t>2002/16403</t>
  </si>
  <si>
    <t>Ristrutturazione Clinica Semeiotica - quota parte lavori a carico azienda CDA 09/04/02</t>
  </si>
  <si>
    <t>2002/17574</t>
  </si>
  <si>
    <t>Comune di PD - Rimborso rifacimento centrale ternica ex ECA DDA 2374/02</t>
  </si>
  <si>
    <t>2003/937</t>
  </si>
  <si>
    <t>2 BORSE DOTT. RICERCA 16 CICLO 1A-2A-1 BORSA 3A RATA "ENDOCRINOLOGIA COMPARATA"</t>
  </si>
  <si>
    <t>PANITTICA PUGLIESE SPA</t>
  </si>
  <si>
    <t>2003/920</t>
  </si>
  <si>
    <t>MAGG.ESTERO DOTT. RICERCA 16 CICLO-P.DO 28.6-22.7.02-CEPOLLARO</t>
  </si>
  <si>
    <t>2003/933</t>
  </si>
  <si>
    <t>MAGG.ESTERO DOTT.RIC.16 CICLO "ENDOCR.COMP."-P.DO 1.2-31.10.02/25.2-25.8.02-FIEGA PALMIERO</t>
  </si>
  <si>
    <t>PROVINCIA DI SALERNO</t>
  </si>
  <si>
    <t>2003/1573</t>
  </si>
  <si>
    <t>1 BORSA DOTT.RICERCA 15 CICLO 1A-2A-3A RATA-"ENDOCRINOLOGIA COMPARATA"</t>
  </si>
  <si>
    <t>ITTICA MEDITERRANEA S.R.L.</t>
  </si>
  <si>
    <t>2003/1613</t>
  </si>
  <si>
    <t>1 BORSA DOTT. RICERCA 16 CICLO 2A RATA "FARMACOLOGIA MOLECOLARE CELLULARE"</t>
  </si>
  <si>
    <t>RESEARCH &amp; INNOVATION SOC. COOP. A R.L.</t>
  </si>
  <si>
    <t>2003/2487</t>
  </si>
  <si>
    <t>cofin. 1 borsa dott. ricerca 18 ciclo  1a rata "FILOSOFIA DIRITTO"</t>
  </si>
  <si>
    <t>2003/4356</t>
  </si>
  <si>
    <t>INCENTIVI A FAVORE MOBILITA' DOCENTI ITALIANI E STRANIERI IMPEGNATI ALL'ESTERO(scad. gen.02)</t>
  </si>
  <si>
    <t>2003/6426</t>
  </si>
  <si>
    <t>COFIN 1 BORSA DOTT. RICERCA 18 CICLO 1A RATA "FILOSOFIA DIRITTO"</t>
  </si>
  <si>
    <t>2003/7245</t>
  </si>
  <si>
    <t>1 BORSA DOTT. RICERCA 18 CICLO 1A RATA "ING. CHIMICA"</t>
  </si>
  <si>
    <t>2003/7951</t>
  </si>
  <si>
    <t>Istituto Zooprofilattico - Rimborso quota parte per bonifica amianto - CDA 25/02/03</t>
  </si>
  <si>
    <t>2003/7948</t>
  </si>
  <si>
    <t>2003/12348</t>
  </si>
  <si>
    <t>RESTITUZIONE B/STUDIO DOTTORATO RICERCA MAGGIO 2003</t>
  </si>
  <si>
    <t>2003/12372</t>
  </si>
  <si>
    <t>RESTITUZIONE B/STUDIO SCUOLA SPECIALITA' DA GENNAIO 1999 A FEBBRAIO 2003</t>
  </si>
  <si>
    <t>2003/12378</t>
  </si>
  <si>
    <t>RESTITUZIONE B/STUDIO SCUOLA SPECIALITA' DA GENNAIO 2002 A MARZO 2003</t>
  </si>
  <si>
    <t>2003/15550</t>
  </si>
  <si>
    <t>MAGG.ESTERO 1 BORSA DOTT. RIC.17 CICLO"SC.TECNOLOGIE SPAZIALI"-P.DO 16.2.02-8.6.03-BOMBARDELLI</t>
  </si>
  <si>
    <t>AGENZIA SPAZIALE ITALIANA</t>
  </si>
  <si>
    <t>2003/15583</t>
  </si>
  <si>
    <t>CDA 9.09.03 quota parte per sostituzione serramenti esterni ambulatori Cardiologia  Policlinico</t>
  </si>
  <si>
    <t>2003/15567</t>
  </si>
  <si>
    <t>CDA 21.10.03 - Lavori rendicontati  per importo &gt; all'accertam - integraz accert. n. 2000/5977</t>
  </si>
  <si>
    <t>2003/15566</t>
  </si>
  <si>
    <t>CDA 21.10.03 - Lavori rendicontati in economica - riferim rendiconto azienda-università anno 2001</t>
  </si>
  <si>
    <t>2003/15565</t>
  </si>
  <si>
    <t>CDA 21.10.03 - Lavori rendicontati  in economia - Rif  Rendiconto Azienda-Università anno 2000</t>
  </si>
  <si>
    <t>2003/15545</t>
  </si>
  <si>
    <t>Quota parte per realizzaz recinzione sulla copertura - Clinica Pediatrica  CDA 16.12.2003</t>
  </si>
  <si>
    <t>2004/65</t>
  </si>
  <si>
    <t>1 BORSA DOTT. RICERCA 18 CICLO 2A RATA"ing.chimica"</t>
  </si>
  <si>
    <t>2004/1462</t>
  </si>
  <si>
    <t>1 BORSA DOTT. RICERCA 18 CICLO 2A RATA -QUOTA PARTE-"FILOSOFIA DEL DIRITTO"</t>
  </si>
  <si>
    <t>2004/1509</t>
  </si>
  <si>
    <t>1 BORSA DOTT. RICERCA 18 CICLO SALDO 2A RATA-ING.PRODUZIONE INDUSTRIALE</t>
  </si>
  <si>
    <t>VACCARI S.P.A.</t>
  </si>
  <si>
    <t>2004/8150</t>
  </si>
  <si>
    <t>Rimborso quota parte  lavori di ristrutt. straord. e messa a norma Clinica Semeiotica  CDA  16/12/03</t>
  </si>
  <si>
    <t>2004/14956</t>
  </si>
  <si>
    <t>imp. ricerca sul tema "Implementaz. banca dati informatizz. progetti fondo antidroga" - 15.11.2001</t>
  </si>
  <si>
    <t>EMME &amp; ERRE SOCIETA'DI FORMAZIONE MANAGEMENT E RICERCA S.p.A.</t>
  </si>
  <si>
    <t>2005/1105</t>
  </si>
  <si>
    <t>RIMBORSO BORSA DI SPECIALIZZ.MED. MINIST.NON DOVUTA LUGLIO-AGOSTO 2004</t>
  </si>
  <si>
    <t>2005/1517</t>
  </si>
  <si>
    <t>RESTITUZIONE BORSA DI DOTTORATO  MENSILITA' AGOSTO SETTEMBRE 2004 NON DOVUTE</t>
  </si>
  <si>
    <t>2005/1525</t>
  </si>
  <si>
    <t>RESTITUZIONE BORSA DOTTORATO NOVEMBRE 2004</t>
  </si>
  <si>
    <t>2005/1523</t>
  </si>
  <si>
    <t>RESTITUZIONE BORSA DOTTORATO NOVEMBRE 2004 NON DOVUTA</t>
  </si>
  <si>
    <t>2005/5644</t>
  </si>
  <si>
    <t>CORSO LAUREA ING.INFORMATICA-CONV.REP.249/05-A.A.04/05</t>
  </si>
  <si>
    <t>2005/5641</t>
  </si>
  <si>
    <t>C.L. ING.INFORMATICA-TREVISO-CONV. DEL 29.11.2001-A.A.04/05</t>
  </si>
  <si>
    <t>2005/6282</t>
  </si>
  <si>
    <t>1 BORSA DOTT.RICERCA 17 CICLO "MEDICINA ANIMALE"-MAGGIORAZ. ESTERO- PAPINI L.-p.do 01.05-04.11.04</t>
  </si>
  <si>
    <t>ICRAM - ISTITUTO CENTRALE RIC. SCIENT. E TECN. APPL. AL MARE</t>
  </si>
  <si>
    <t>2005/6682</t>
  </si>
  <si>
    <t>1 BORSA DOTT.RICERCA 18 CICLO-SC.CARDIOLOGICHE E MET. CLINICA-MAGG.ESTERO BABUIN LUCIANO</t>
  </si>
  <si>
    <t>PFIZER ITALIA S.R.L.</t>
  </si>
  <si>
    <t>2005/6681</t>
  </si>
  <si>
    <t>1 BORSA DOTT.RICERCA 18 CICLO-3A RATA-SC.CARDIOLOGICHE E MET. CLINICA</t>
  </si>
  <si>
    <t>2005/6684</t>
  </si>
  <si>
    <t>1 BORSA DOTT.RICERCA 18 CICLO-3A RATA-REUMATOLOGIA E GERIATRIA SPERIMENTALE E CLINICA</t>
  </si>
  <si>
    <t>SCHERING PLOUGH SPA</t>
  </si>
  <si>
    <t>2005/6695</t>
  </si>
  <si>
    <t>1 BORSA DOTT.RICERCA 18 CICLO-COFINAN.- 2A E 3A RATA-FILOSOFIA DEL DIRITTO</t>
  </si>
  <si>
    <t>UNIVERSITA' DEGLI STUDI DELLA CALABRIA</t>
  </si>
  <si>
    <t>2005/6696</t>
  </si>
  <si>
    <t>1 BORSA DOTT.RICERCA 18 CICLO-COFINAN.- 3A RATA-FILOSOFIA DEL DIRITTO</t>
  </si>
  <si>
    <t>2005/6694</t>
  </si>
  <si>
    <t>1 BORSA DOTT.RICERCA 18 CICLO-3A RATA-ING. CHIMICA</t>
  </si>
  <si>
    <t>2005/6727</t>
  </si>
  <si>
    <t>1 BORSA DOTT.RICERCA 18 CICLO 3A RATA- ING. DELLA PRODUZIONE INDUSTRIALE</t>
  </si>
  <si>
    <t>2005/7908</t>
  </si>
  <si>
    <t>FISR-D.D.1756 Ric.-28/7/05-Prog."METODOL.INNOV.PER PRODUZIONE IDROGENO DA PROCESSI BIOLOGICI"</t>
  </si>
  <si>
    <t>MINISTERO DELL'ECONOMIA E DELLE FINANZE</t>
  </si>
  <si>
    <t>2005/8516</t>
  </si>
  <si>
    <t>Finanziamento Master in "Business Analysis" a.a.04/05</t>
  </si>
  <si>
    <t>MET SOGEDA S.P.A.</t>
  </si>
  <si>
    <t>2005/8674</t>
  </si>
  <si>
    <t>1 BORSA DOTT.RICERCA 20 CICLO 2A RATA-SC.PEDAGOGICHE E DIDATTICHE</t>
  </si>
  <si>
    <t>2005/8681</t>
  </si>
  <si>
    <t>1 BORSA DOTT.RICERCA 20 CICLO 2A RATA-SALDO-SCUOLA ING.GEST. ESTIMO IND. ING. GESTIONALE</t>
  </si>
  <si>
    <t>UNIVERSITA' DEGLI STUDI DI BOLOGNA</t>
  </si>
  <si>
    <t>2005/11846</t>
  </si>
  <si>
    <t>MAGG. ESTERO 1 BORSA DOTT. RICERCA 17 CICLO- P.DO 11.10.03-18.12.03-BOMBARDELLI</t>
  </si>
  <si>
    <t>2005/11845</t>
  </si>
  <si>
    <t>1 BORSA DOTT. RICERCA 17 CICLO- 3A RATA-SCIENZE E TECNOLOGIE SPAZIALI</t>
  </si>
  <si>
    <t>2005/11860</t>
  </si>
  <si>
    <t>MAGG.ESTERO 1 BORSA DOTT. RICERCA 17 CICLO-ENDOCRIN. COMP.-PALERMO A.</t>
  </si>
  <si>
    <t>CONSORZIO UNIVERSITARIO PICENO</t>
  </si>
  <si>
    <t>2005/11859</t>
  </si>
  <si>
    <t>1 BORSA DOTT. RICERCA 17 CICLO-3A RATA-ENDOCRINOLOGIA COMPARATA</t>
  </si>
  <si>
    <t>2005/11874</t>
  </si>
  <si>
    <t>1 BORSA DOTT.RICERCA 17 CICLO -3A RATA-ING.ELETTRONICA E TELECOMUN.</t>
  </si>
  <si>
    <t>DEIMOS ITALIA S.R.L.</t>
  </si>
  <si>
    <t>2005/11949</t>
  </si>
  <si>
    <t>1 BORSA DOTT.RICERCA 17 CICLO-CONGUAGLIO E MAGG. ESTERO-SCIENZE TEC.SPAZIALI</t>
  </si>
  <si>
    <t>TECNOMARE S.P.A.</t>
  </si>
  <si>
    <t>2005/13578</t>
  </si>
  <si>
    <t>Rimborso quota parte per opere complementari ai lav. di ristrutt Microbiologia -  CDA 21.12.04</t>
  </si>
  <si>
    <t>2005/14850</t>
  </si>
  <si>
    <t>Recupero quota parte Clinica Semeiotica allestimento locali ad uso laboratori  CDA 21/12/04</t>
  </si>
  <si>
    <t>2005/14849</t>
  </si>
  <si>
    <t>Clinica Ostetrica nuove scale di sicurezza esterne CDA 21/12/04  rimborso quota parte</t>
  </si>
  <si>
    <t>2005/14848</t>
  </si>
  <si>
    <t>Compl Anatomici ristrutturazione e messa a norma sala autoptica anatomia pat. CDA 21/12/04</t>
  </si>
  <si>
    <t>2006/4620</t>
  </si>
  <si>
    <t>C.L. TRIENNALE ING.INFORMATICA-REP.249/05-A.A.05/06</t>
  </si>
  <si>
    <t>2006/4613</t>
  </si>
  <si>
    <t>C.L. TRIENNALE ING.INFORMATICA-CONV. 29.11.01-A.A.05/06</t>
  </si>
  <si>
    <t>2006/5080</t>
  </si>
  <si>
    <t>DOTT.RICERCA 19 CICLO 3A RATA- CONTRIB. FUNZ.TO-SC.CHIRURGICHE E APPLIC.TECNO.</t>
  </si>
  <si>
    <t>NOVARTIS FARMA S.P.A.</t>
  </si>
  <si>
    <t>2006/7536</t>
  </si>
  <si>
    <t>Clinica Ostetrica - ripasso manto di copertura DDA3401/05 - CPT del 9/11/04</t>
  </si>
  <si>
    <t>2006/7721</t>
  </si>
  <si>
    <t>Dip. Sc. Chirurgiche Gastroenterol recupero spazi ex bibl. studi medici DDA n. 1253/06 e CPT 7/7/05</t>
  </si>
  <si>
    <t>2006/9531</t>
  </si>
  <si>
    <t>1 BORSA DOTT.RICERCA 19 CICLO 2A RATA-ING. CHIMICA-SALDO (RINUNCIA DOTT. DAL 6.5.05)</t>
  </si>
  <si>
    <t>2006/10247</t>
  </si>
  <si>
    <t>1 BORSA DOTT. RICERCA 20 CICLO 3A RATA-SC.MEDICHE,CLINICHE,SPERIM. IND. NEUROSCIENZE</t>
  </si>
  <si>
    <t>GLAXOSMITHKLINE S.P.A.</t>
  </si>
  <si>
    <t>2006/10654</t>
  </si>
  <si>
    <t>RESTITUZIONE IMPORTO NON DOVUTO BORSA STUDIO POST DOTTORATO (PRENOTAZIONE 5)</t>
  </si>
  <si>
    <t>2006/10842</t>
  </si>
  <si>
    <t>1 BORSA DOTT. RICERCA 21 CICLO 2A RATA-SC. ING. CIVILE E AMBIENTALE</t>
  </si>
  <si>
    <t>Edis Srl</t>
  </si>
  <si>
    <t>2006/10853</t>
  </si>
  <si>
    <t>1 BORSA DOTT. RICERCA 21 CICLO 2A RATA-TERRITORIO,AMB.,RISORSE SALUTE IND. TECNO.MECCANICHE...</t>
  </si>
  <si>
    <t>Nardi Srl</t>
  </si>
  <si>
    <t>2006/11832</t>
  </si>
  <si>
    <t>RESTITUZIONE DIFFERENZA PAGATA IN PIU' NEL MESE FEBBRAIO 2001 B/SPECIALITA' MIUR</t>
  </si>
  <si>
    <t>COMUNE DI PADOVA</t>
  </si>
  <si>
    <t>2006/15233</t>
  </si>
  <si>
    <t>RESTITUZIONE MENSILITA' BORSE STUDIO INTEG. MIUR A.A. 2004/05</t>
  </si>
  <si>
    <t>2006/14939</t>
  </si>
  <si>
    <t>1 BORSA DOTT. RICERCA 22 CICLO 1A RATA-ING.IND.LE IND.ING. ELETTROTECNICA</t>
  </si>
  <si>
    <t>SIATEM ENGINEERING S.R.L.</t>
  </si>
  <si>
    <t>2006/15231</t>
  </si>
  <si>
    <t>RESTITUZIONE MENSILITA' BORSE STUDIO INTEG. REGIONE 1-2 F A.A. 2004/05</t>
  </si>
  <si>
    <t>2006/15164</t>
  </si>
  <si>
    <t>1 BORSA DOTT. RICERCA 21 CICLO 2A RATA-SC. PEDAGOGICHE, EDUCAZIONE E FORMAZIONE</t>
  </si>
  <si>
    <t>2006/15163</t>
  </si>
  <si>
    <t>1 BORSA DOTT. RICERCA 21 CICLO 1A RATA-SC. PEDAGOGICHE, EDUCAZIONE E FORMAZIONE</t>
  </si>
  <si>
    <t>2006/15161</t>
  </si>
  <si>
    <t>1 BORSA DOTT. RICERCA 21 CICLO 2A RATA-ING. IND.LE IND. INGEGNERIA CHIMICA</t>
  </si>
  <si>
    <t>2007/459</t>
  </si>
  <si>
    <t>CORSO LAUREA ING. INFORMATICA-REP.249/05-A.A.06/07</t>
  </si>
  <si>
    <t>2007/471</t>
  </si>
  <si>
    <t>1 POSTO DI RICERCATORE-FAC. INGEGNERIA- ICAR01-ANNO 2007-(2° anno)</t>
  </si>
  <si>
    <t>2007/699</t>
  </si>
  <si>
    <t>1 BORSA DOTT. RICERCA 20 CICLO 3A RATA-SALDO-SC.PEDAGOGICHE E DIDATTICHE</t>
  </si>
  <si>
    <t>OMNIACOM CONSORZIO EUROPEO PER LA COMUNICAZIONE INTEGRATA</t>
  </si>
  <si>
    <t>2007/1138</t>
  </si>
  <si>
    <t>1 BORSA DOTT.RICERCA 20 CICLO-MAGG.ESTERO P.DO 20.4-17.8.06/11.9-06-20.2.07-FASOLATO-REP.378/04</t>
  </si>
  <si>
    <t>AUTORITA' DI BACINO DEI FIUMI ISONZO, TAGLIAMENTO, LIVENZA, PIAVE, BRENTA-BACCHIGLIONE</t>
  </si>
  <si>
    <t>2007/1136</t>
  </si>
  <si>
    <t>1 BORSA DOTT.RICERCA 20 CICLO 3A RATA-SC.ING.CIVILE AMB.-IND.IDRODINAMICA-MODELLISTICA AMB.</t>
  </si>
  <si>
    <t>2007/1269</t>
  </si>
  <si>
    <t>RECUPERO DEBITO-NOTA PROT.13065/07 (PRENOTAZIONE 15)</t>
  </si>
  <si>
    <t>2007/1274</t>
  </si>
  <si>
    <t>RECUPERO DEBITO-NOTA PROT.13779/07 (ASSEGNO RICERCA)</t>
  </si>
  <si>
    <t>2007/1791</t>
  </si>
  <si>
    <t>1 BORSA DOTT. RICERCA 20 CICLO 3A RATA-ING.GESTIONALE  ED ESTIMO IND. ING. GESTIONALE</t>
  </si>
  <si>
    <t>2007/2543</t>
  </si>
  <si>
    <t>MAGG.ESTERO-SALDO-1 BORSA DOTT.RICERCA 18 CICLO-SC.CARDIO. E MET.CLINICA-BABUIN</t>
  </si>
  <si>
    <t>2007/3416</t>
  </si>
  <si>
    <t>ESECUZIONE SENTENZA N. 719/03 CORTE DEI CONTI-VENEZIA (VERSAMENTI DA INPDAP-FI)</t>
  </si>
  <si>
    <t>VIDONI GUIDONI CARLO</t>
  </si>
  <si>
    <t>2007/4081</t>
  </si>
  <si>
    <t>MAGG. ESTERO 1 BORSA DOTT. RICERCA 19 CICLO PERCEZIONE E PSICOFISICA-P.DO 06.09-01.12.06-RE</t>
  </si>
  <si>
    <t>2007/4871</t>
  </si>
  <si>
    <t>OTTEMPERANZA SENTENZA TRIB. VE 1515/02 - BORSE SPEC. MEDICA (INTERESSI)</t>
  </si>
  <si>
    <t>2007/7457</t>
  </si>
  <si>
    <t>1 BORSA DOTT. RICERCA 22 CICLO 2A RATA-INTEGRAZ.INPS 2007-2008-ONCOL. E ONCOL. CHIRURGICA</t>
  </si>
  <si>
    <t>FIDIA  Farmaceutici  S.p.a.</t>
  </si>
  <si>
    <t>2007/7476</t>
  </si>
  <si>
    <t>SERV. LEGALE - SENTENZA TRIBUNALE DI ROMA N. 15077/05-CECCHINATO ALBA-QUOTA A CARICO MINISTERO</t>
  </si>
  <si>
    <t>MINISTERO DELLA SALUTE</t>
  </si>
  <si>
    <t>2007/7636</t>
  </si>
  <si>
    <t>1 BORSA DOTT. RICERCA 21 CICLO 3A RATA-INTEGRAZ.INPS 2007 2008-SC. ING. CIVILE E AMBIENTALE</t>
  </si>
  <si>
    <t>2007/7686</t>
  </si>
  <si>
    <t>1 BORSA DOTT. RICERCA 21 CICLO-3A RATA-INTEGRAZ. INPS 2007 2008-IND.TECNOL.MECC.PROCES.AGRICOLI</t>
  </si>
  <si>
    <t>2007/7699</t>
  </si>
  <si>
    <t>1 BORSA DOTT. RICERCA 21 CICLO 3A RATA-INTEGRAZ. INPS 2007 2008-SC. PEDAGO.,EDUCAZ.,FORMAZIONE</t>
  </si>
  <si>
    <t>2007/7698</t>
  </si>
  <si>
    <t>1 BORSA DOTT. RICERCA 21 CICLO 3A RATA-INTEGRAZ. INPS 2007 2008-IND. ING. CHIMICA</t>
  </si>
  <si>
    <t>2007/7916</t>
  </si>
  <si>
    <t>FT 72C0001/2007 CONCESSIONE AULA MAGNA IL 4/10/07</t>
  </si>
  <si>
    <t>AXIA CENTRO STUDI ONLUS</t>
  </si>
  <si>
    <t>2007/7917</t>
  </si>
  <si>
    <t>2007/8108</t>
  </si>
  <si>
    <t>1 BORSA DOTT. RICERCA 20 CICLO-INTEGRAZIONE INPS 2007-IND.MALATTIE RARE</t>
  </si>
  <si>
    <t>2007/8105</t>
  </si>
  <si>
    <t>1 BORSA DOTT. RICERCA 20 CICLO-INTEGRAZIONE INPS 2007-IND. NEUROSCIENZE</t>
  </si>
  <si>
    <t>2007/8114</t>
  </si>
  <si>
    <t>1 BORSA DOTT. RICERCA 20 CICLO-INTEGRAZIONE INPS 2007-VIROLOGIA-BIOTEC.MICROBICHE</t>
  </si>
  <si>
    <t>DADE BEHRING  S.P.A.</t>
  </si>
  <si>
    <t>2007/8144</t>
  </si>
  <si>
    <t>1 BORSA DOTT. RICERCA 20 CICLO-INTEGRAZIONE INPS 2007-SC. ING. MATERIALI</t>
  </si>
  <si>
    <t>2007/8542</t>
  </si>
  <si>
    <t>Conven. Comune  Chioggia rep. 392 - rimborso spese di gestione Palazzo Grassi  da apr. 06 a febb 07.</t>
  </si>
  <si>
    <t>UNIVERSITA' DEGLI STUDI DI SIENA</t>
  </si>
  <si>
    <t>2007/11676</t>
  </si>
  <si>
    <t>Recupero quota parte - clinica Neurologica completamento lavori  adeguamento e ristr. CDA 18/12/2007</t>
  </si>
  <si>
    <t>2007/11675</t>
  </si>
  <si>
    <t>Recupero quota parte x lavori - cl. semeiotica piano semint. ex locali  fisica nucleare DA 2191/2007</t>
  </si>
  <si>
    <t>2007/11674</t>
  </si>
  <si>
    <t>Recupero quota parte per lavoi Policlinico Degenze piano terra - locali ex farmacologia DA 2030/2007</t>
  </si>
  <si>
    <t>2007/11407</t>
  </si>
  <si>
    <t>1 POSTO AGG. SC. SPEC. MED. FISICA E DELLA RIABILITAZIONE A.A.07/08-4°ANNO</t>
  </si>
  <si>
    <t>2007/11282</t>
  </si>
  <si>
    <t>DEBITO A SEGUITO RITARDATA COMUNICAZIONE SOSPENSIONE BORSA SPECIALITA' (PRENOTAZIONE 15/07)</t>
  </si>
  <si>
    <t>2007/11283</t>
  </si>
  <si>
    <t>DEBITO A SEGUITO MANCATO PREAVVISO DIMISSIONI-ASSEGNO RICERCA</t>
  </si>
  <si>
    <t>2008/1525</t>
  </si>
  <si>
    <t>1 POSTO DI RICERCATORE-FAC. INGEGNERIA- ICAR01-ANNO 2008 -(3° anno)</t>
  </si>
  <si>
    <t>RANZATO GIOVANNI</t>
  </si>
  <si>
    <t>2008/1772</t>
  </si>
  <si>
    <t>1 BORSA DOTT. RICERCA 21 CICLO-INTEGRAZ. INPS 2007-FARMACOLOGIA,TOSSICOL. E TERAPIA</t>
  </si>
  <si>
    <t>Tehran Tavakol Car Srl</t>
  </si>
  <si>
    <t>2008/6893</t>
  </si>
  <si>
    <t>ft 29c603/2008 det fibre di amianto</t>
  </si>
  <si>
    <t>2008/6942</t>
  </si>
  <si>
    <t>1 BORSA DOTT. RICERCA 24 CICLO-1A RATA-SC. PEDAGOGICHE, DELL'EDUCAZIONE E DELLA FORMAZIONE</t>
  </si>
  <si>
    <t>2008/7034</t>
  </si>
  <si>
    <t>DEBITO A SEGUITO CESSAZIONE CONTRATTO FORMAZIONE MEDICO SPEC.-NOTA PROT.51942/08 (PREN.3/08)</t>
  </si>
  <si>
    <t>2008/7310</t>
  </si>
  <si>
    <t>DEBITO PER COMPENSI NON DOVUTI-MEDICO SPEC.-NOTA PROT.56050/08 (PRENOTAZIONE 3/08)</t>
  </si>
  <si>
    <t>2008/7849</t>
  </si>
  <si>
    <t>DIRITTO DI RIVALSA SU SINISTRO DEL 27.9.2006 DIPENDENTE ELVASSORE NICOLA</t>
  </si>
  <si>
    <t>2008/8050</t>
  </si>
  <si>
    <t>FT 49C603/2008 RICERCA CON MICROSCOPIO ESEM</t>
  </si>
  <si>
    <t>CHRONOS S.P.A.</t>
  </si>
  <si>
    <t>2008/8051</t>
  </si>
  <si>
    <t>2008/8103</t>
  </si>
  <si>
    <t>FT 62C603/2008 DET FIBRE DI AMIANTO</t>
  </si>
  <si>
    <t>RAIL SERVICES INTERNATIONAL ITALIA SPA</t>
  </si>
  <si>
    <t>2008/8148</t>
  </si>
  <si>
    <t>DEPOSITO CAUZIONALE - PRATICA N 357/C- G.C.REGIONE VENETO CONCESS  IDRAULICA CANALE PIOVEGO MENSA</t>
  </si>
  <si>
    <t>REGIONE DEL VENETO - Ufficio Regionale del Genio Civile Veneto</t>
  </si>
  <si>
    <t>2008/8437</t>
  </si>
  <si>
    <t>1 BORSA DOTT. RICERCA 23 CICLO-INTEGRAZ.1A RATA-2A RATA-IND.PSICOBIOLOGIA</t>
  </si>
  <si>
    <t>Casa di cura "Figlie di San Camillo"</t>
  </si>
  <si>
    <t>2008/8440</t>
  </si>
  <si>
    <t>1 BORSA DOTT. RICERCA 23 CICLO-INTEGRAZ.1A RATA-2A RATA-SC. PEDAG., EDUCAZ. E FORMAZIONE</t>
  </si>
  <si>
    <t>Consorzio SACS - servizi alla cooperazione sociale - s.c.s.</t>
  </si>
  <si>
    <t>2008/8470</t>
  </si>
  <si>
    <t>1 BORSA DOTT. RICERCA 23 CICLO-INTEGRAZ.1A RATA-2A RATA-IND. FISICA TECNICA</t>
  </si>
  <si>
    <t>ISOLGOMMA S.r.l.</t>
  </si>
  <si>
    <t>2008/8494</t>
  </si>
  <si>
    <t>1 BORSA DOTT. RICERCA 23 CICLO-INTEGRAZ. 1A RATA-2A RATA-IND.FISICA TECNICA</t>
  </si>
  <si>
    <t>RIELLO S.p.A.</t>
  </si>
  <si>
    <t>2008/8584</t>
  </si>
  <si>
    <t>FT 68C603/2008 DET FIBRE DI AMIANTO AERODISPERSE</t>
  </si>
  <si>
    <t>2008/8585</t>
  </si>
  <si>
    <t>2008/8641</t>
  </si>
  <si>
    <t>DEBITO PER SUPERAMENTO REDDITO-BORSA DOTT. RICERCA-NOTA 64083/08 (PRENOTAZIONE 2/08)</t>
  </si>
  <si>
    <t>DEBITORI/CREDITORI DIVERSI</t>
  </si>
  <si>
    <t>2008/9421</t>
  </si>
  <si>
    <t>ft 15c0067/2008 attivita' di tutoraggio dei volontari servizio civile</t>
  </si>
  <si>
    <t>ASSOCIAZIONE AMICI DEI MUSEI E MONUMENTI DI PADOVA E PROVINCIA</t>
  </si>
  <si>
    <t>2008/9418</t>
  </si>
  <si>
    <t>ft 15c0067/2008 volontari servizio civile nazionale: progettazione dei progetti</t>
  </si>
  <si>
    <t>2008/9424</t>
  </si>
  <si>
    <t>ft 15c0067/2008 iva</t>
  </si>
  <si>
    <t>2008/9356</t>
  </si>
  <si>
    <t>ft 86c0001/2008 concessione   Aula Magna 14 novembre 2008 per Congresso Nascere 2008 -</t>
  </si>
  <si>
    <t>TUTORIAL AND EDUCATIONAL CENTER</t>
  </si>
  <si>
    <t>2008/9357</t>
  </si>
  <si>
    <t>concessione   Aula Magna 14 novembre 2008 per Congresso Nascere 2008 -</t>
  </si>
  <si>
    <t>2008/9694</t>
  </si>
  <si>
    <t>1 BORSA DOTT. RICERCA 22 CICLO 3ARATA E CONGUAGLI-IND.NEUROSCIENZE</t>
  </si>
  <si>
    <t>CYTECH S.r.l.</t>
  </si>
  <si>
    <t>2008/9693</t>
  </si>
  <si>
    <t>1 BORSA DOTT. RICERCA 22 CICLO-3A RATA E CONGUAGLI-STORIA,CRITICA BENI ARTISTICI,MUSICALI...</t>
  </si>
  <si>
    <t>2008/10063</t>
  </si>
  <si>
    <t>FINANZIAMENTO CORSO LAUREA IN GIURISPRUDENZA-SEDE DI TREVISO- A.A.08/09-FONDAZIONE CASSAMARCA</t>
  </si>
  <si>
    <t>2008/10174</t>
  </si>
  <si>
    <t>FIRB-BANDO 2008-"IDEAS"-D.D.1161/Ric.</t>
  </si>
  <si>
    <t>2008/10903</t>
  </si>
  <si>
    <t>Policlinico Corpo Ambulatori - 4° p Cl. Odontotecnica CdA 18/12/07 - fav.B.U. -   recupero quota 50%</t>
  </si>
  <si>
    <t>2008/10880</t>
  </si>
  <si>
    <t>Policlinico Ambulatori 4° p.-Recupero locali ex Odontoiatria-fav.B.U.- D.A.2031/07-Verb.CPT 26/03/07</t>
  </si>
  <si>
    <t>2008/10861</t>
  </si>
  <si>
    <t>Cl.Semeiotica p.interrato recupero locali ex med.nucleare - fav.B.U. - D.A.3038/08-Verb.CPT 26/3/07</t>
  </si>
  <si>
    <t>2008/10859</t>
  </si>
  <si>
    <t>Clinica Neurologica-acquisto arredi DDA2408-2849/2007 - fav.B.U. - Impegno Az.Osp.18/09/07</t>
  </si>
  <si>
    <t>2008/11386</t>
  </si>
  <si>
    <t>1 BORSA DOTT.RICERCA 22 CICLO-3A ANN. E CONGUAGLIO-IND.PROG.MECC. ING. MOTOCICL.</t>
  </si>
  <si>
    <t>NORDICA S.P.A.</t>
  </si>
  <si>
    <t>2008/11246</t>
  </si>
  <si>
    <t>Bando regionale DGR 1268 del 26/05/2008-Approvati con D.D.R. n.112 del 15/10/08 "Assegni di ricerca"</t>
  </si>
  <si>
    <t>2008/11422</t>
  </si>
  <si>
    <t>Regione Veneto -Cittadella dello studente - Cofinanziamento regionale Legge 338/2000</t>
  </si>
  <si>
    <t>2008/11389</t>
  </si>
  <si>
    <t>SC.SPECIALIZZAZIONE PER FORMAZIONE INSEGNANTI SCUOLA SECONDARIA-SISS-A.A.07/08</t>
  </si>
  <si>
    <t>2009/20</t>
  </si>
  <si>
    <t>DEP. CAUZION. RIF. N. 2 CTT LOCAZIONE GALL. SPAGNA NN. 28  CTT N.77080CU053  N. 770CSU05405 PR.GROMA</t>
  </si>
  <si>
    <t>PERSONALE DIPENDENTE</t>
  </si>
  <si>
    <t>2009/531</t>
  </si>
  <si>
    <t>RIPARTIZIONE DI ACCONTO SUL RISULTATO DI LIQUIDAZIONE-art. 2491 C.C. CdA del 30/09/2008</t>
  </si>
  <si>
    <t>F.E.1.05.01.02</t>
  </si>
  <si>
    <t>TRASTEC - SOCIETA' CONSORTILE PER AZIONI  IN LIQUIDAZIONE</t>
  </si>
  <si>
    <t>2009/1058</t>
  </si>
  <si>
    <t>Cittadella studente - Contratto di prestito N. 4528959 ns. prot. 13058</t>
  </si>
  <si>
    <t>2009/1386</t>
  </si>
  <si>
    <t>1 BORSA DOTT. RICERCA 21 CICLO-ONERI AGGIUNTIVI 2008-SALDO-SC.ING. CIVILE E AMBIENTALE</t>
  </si>
  <si>
    <t>2009/1399</t>
  </si>
  <si>
    <t>1 BORSA DOTT. RICERCA 21 CICLO-ONERI AGGIUNTIVI 2008-SALDO-SCIENZE DELLA TERRA</t>
  </si>
  <si>
    <t>2009/2461</t>
  </si>
  <si>
    <t>1 BORSA DOTT. RICERCA 22 CICLO-3A RATA-MAGGIORI ONERI-ONC. E ONC. CHIRURGICA</t>
  </si>
  <si>
    <t>2009/4929</t>
  </si>
  <si>
    <t>FIRB BANDO 2006 - D.D. 190/RIC DEL 12.03.2009</t>
  </si>
  <si>
    <t>2009/5156</t>
  </si>
  <si>
    <t>IMP FT 43C0040/2009 - Concessione spazi distributori automatici I° semestre 2009</t>
  </si>
  <si>
    <t>1 BORSA DOTT. RICERCA 25 CICLO-1A RATA-SCIENZE DELL'ING. CIVILE ED AMBIENTALE</t>
  </si>
  <si>
    <t>BAUER MACCHINE ITALIA SRL</t>
  </si>
  <si>
    <t>2009/5715</t>
  </si>
  <si>
    <t>BERTANI GINO SRL</t>
  </si>
  <si>
    <t>2009/5735</t>
  </si>
  <si>
    <t>1 BORSA DOTT. RICERCA 25 CICLO-1A RATA-BIOSCIENZE E BIOTECNOLOGIE-IND. BIOTECNOLOGIE</t>
  </si>
  <si>
    <t>GENETICLAB SRL</t>
  </si>
  <si>
    <t>2009/5733</t>
  </si>
  <si>
    <t>1 BORSA DOTT. RICERCA 25 CICLO-1A RATA-SCIENZE PRODUZ. VEGETALI IND. AGROBIOTECNOLOGIE</t>
  </si>
  <si>
    <t>2009/6107</t>
  </si>
  <si>
    <t>1 POSTO DI RICERCATORE-FAC. INGEGNERIA-sett.scient.discipl. ICAR01-ANNO 2009-4° ANNO</t>
  </si>
  <si>
    <t>NEKTA SERVIZI SRL</t>
  </si>
  <si>
    <t>European Commission</t>
  </si>
  <si>
    <t>2009/7982</t>
  </si>
  <si>
    <t>1 BORSA DOTT. RICERCA 21 CICLO-2A E 3A RATA-SC.MOLECOLARI IND. SC. CHIMICHE</t>
  </si>
  <si>
    <t>2009/8144</t>
  </si>
  <si>
    <t>DEBITO PER SUPERAMENTO REDDITO ANNO 2009 BORSA DOTT. RICERCA (PRENOTAZIONE 1/09)-prot. 55593/09</t>
  </si>
  <si>
    <t>2009/8145</t>
  </si>
  <si>
    <t>DEBITO PER SUPERAMENTO REDDITO ANNO 2009 BORSA DOTT. RICERCA (PRENOTAZIONE 1/09)-prot. 55595/09</t>
  </si>
  <si>
    <t>2009/8569</t>
  </si>
  <si>
    <t>PROG. ECCELLENZA-3a ediz.-CONV. REP. 2438/09-PROF. ANGELINI "FOCUS...." (DIP.042)</t>
  </si>
  <si>
    <t>2009/8580</t>
  </si>
  <si>
    <t>RIMBORSO ADDIZIONALI COMUNALI E REGIONALI IRPEF ANNO 2008-NOTA PROT. 55965/09</t>
  </si>
  <si>
    <t>MACCHI CARLO</t>
  </si>
  <si>
    <t>2009/8618</t>
  </si>
  <si>
    <t>1 BORSA DOTT. RICERCA 25 CICLO-1A RATA -MED. SVIL.-SC.PROGRAM.-IND. SCIENZE PROGRAMMAZIONE</t>
  </si>
  <si>
    <t>2009/8617</t>
  </si>
  <si>
    <t>1 BORSA DOTT. RICERCA 25 CICLO-1A RATA-MED. SVILUPPO-SC. PROGRAMMAZ.-IND. SCIENZE PROGRAMMAZIONE</t>
  </si>
  <si>
    <t>2009/8597</t>
  </si>
  <si>
    <t>RIMBORSO CONGUAGLIO FISCALE-CONTRIBUTIVO E ADDIZ.REGIONALI IRPEF ANNO 2008-NOTA PROT. 55484/09</t>
  </si>
  <si>
    <t>BALLARINO TITO</t>
  </si>
  <si>
    <t>ENEL DISTRIBUZIONE SPA</t>
  </si>
  <si>
    <t>2009/8654</t>
  </si>
  <si>
    <t>IMP FT 175C603/2009 - CAMP. E NALISI PER DETERMINAZIONE N. FIBRE AMIANTO AERODISPERSE SU FILTRO</t>
  </si>
  <si>
    <t>PIGMENTA SRL</t>
  </si>
  <si>
    <t>2009/8655</t>
  </si>
  <si>
    <t>IVA FT 175C603/2009 - CAMP. E NALISI PER DETERMINAZIONE N. FIBRE AMIANTO AERODISPERSE SU FILTRO</t>
  </si>
  <si>
    <t>SCANFERLA SRL SERVIZI ECOLOGICI</t>
  </si>
  <si>
    <t>GRUPPO ARGENTA SPA</t>
  </si>
  <si>
    <t>2009/9329</t>
  </si>
  <si>
    <t>IMP FT 46C0040/2009 - Concessione spazi per distributori automatici - II° SEMESTRE 2009</t>
  </si>
  <si>
    <t>2009/9546</t>
  </si>
  <si>
    <t>1 BORSA DOTT. RICERCA 24 CICLO-2a rata-ING. INDUSTRIALE IND. FISICA TECNICA-</t>
  </si>
  <si>
    <t>2009/9548</t>
  </si>
  <si>
    <t>1 BORSA DOTT. RICERCA 24 CICLO-2a rata-SCIENZE SOCIALI: INTERAZIONI, COMUNICAZ., COSTRUZ.CULTURALI</t>
  </si>
  <si>
    <t>2009/9569</t>
  </si>
  <si>
    <t>1 BORSA DOTT. RICERCA 23 CICLO -3A RATA-SC. PSICOL. IND. PSICOBIOL.</t>
  </si>
  <si>
    <t>2009/9571</t>
  </si>
  <si>
    <t>1 BORSA DOTT. RICERCA 23 CICLO-3A RATA- IND.SC. EPATOL.-GASTROEN.</t>
  </si>
  <si>
    <t>Fondazione Cassa Di Risparmio di Udine e Pordenone</t>
  </si>
  <si>
    <t>2009/9570</t>
  </si>
  <si>
    <t>1 BORSA DOTT. RICERCA 23 CICLO-INTEGRAZ. 2A RATA- IND.SC. EPATOL.-GASTROEN.</t>
  </si>
  <si>
    <t>TRAFILERIE DI CITTADELLA SPA</t>
  </si>
  <si>
    <t>MINISTERO DELL'ISTRUZIONE, DELL'UNIVERSITA' E DELLA RICERCA</t>
  </si>
  <si>
    <t>2009/10632</t>
  </si>
  <si>
    <t>NOTA DI ADDEBITO 307/09-COFINANZIAMENTO ATTIVITA' BANDO 2008-BORIN</t>
  </si>
  <si>
    <t>2009/10568</t>
  </si>
  <si>
    <t>DEBITO PER CONGUAGLIO STIPENDIALE E FISCALE ANNO 2008</t>
  </si>
  <si>
    <t>CAPILUPI SERGIO</t>
  </si>
  <si>
    <t>2009/10567</t>
  </si>
  <si>
    <t>DE SISTI SABRINA</t>
  </si>
  <si>
    <t>2009/11370</t>
  </si>
  <si>
    <t>CORSO LAUREA IN GIURISPRUDENZA-SEDE DI TREVISO-A.A.09/10-FONDAZIONE CASSAMARCA</t>
  </si>
  <si>
    <t>RESTITUZIONE DEBITO ADEGUAMENTO ALIQUOTA INPS 12/08 (prenotazione 3/09)</t>
  </si>
  <si>
    <t>Associazione Elena Cornaro Piscopia- Guide Padova</t>
  </si>
  <si>
    <t>2009/12340</t>
  </si>
  <si>
    <t>Policlinico 8° piano - Fornitura arredi e lavori relativi all'acquisto  Rimborso spese 50%  Az. Osp.</t>
  </si>
  <si>
    <t>2009/12300</t>
  </si>
  <si>
    <t>Clinica Pediatrica sostituzione di serramenti in ferro quarto piano rimborso spese Az. Osped. (50%)</t>
  </si>
  <si>
    <t>2009/12299</t>
  </si>
  <si>
    <t>Cl. Dermatologica adeguamento e allestimento arredi tecnici laboratori 3 piano rimborso spese (50%)</t>
  </si>
  <si>
    <t>B. ENERGY SPA</t>
  </si>
  <si>
    <t>RESTITUZIONE DEBITO ADEGUAMENTO ALIQUOTA INPS 12/2008 (prenotazione 5/09)</t>
  </si>
  <si>
    <t>2009/12106</t>
  </si>
  <si>
    <t>RESTITUZIONE DEBITO ADEGUAMENTO ALIQUOTA INPS 12/2008 (prenotazione 4/09)</t>
  </si>
  <si>
    <t>2009/12114</t>
  </si>
  <si>
    <t>2009/11833</t>
  </si>
  <si>
    <t>IMP FT 297C603/09 - CAMP. ESEGUITI IN SITI OGGETTO DI BONIFICA AMIANTO E DET. N. FIBRE AMIANTO AEROD</t>
  </si>
  <si>
    <t>CM CANTIERI MODERNI SRL</t>
  </si>
  <si>
    <t>2009/11783</t>
  </si>
  <si>
    <t>IMP FT 275C603/09 - CAMP. ESEGUITI IN SITI OGGETTO BONIFICA AMIANTO E DET. N. FIBRE AMIANTO AERODISP</t>
  </si>
  <si>
    <t>2009/11834</t>
  </si>
  <si>
    <t>IVA FT 297C603/09 - CAMP. ESEGUITI IN SITI OGGETTO DI BONIFICA AMIANTO E DET. N. FIBRE AMIANTO AEROD</t>
  </si>
  <si>
    <t>2009/11784</t>
  </si>
  <si>
    <t>IVA FT 275C603/09 - CAMP. ESEGUITI IN SITI OGGETTO BONIFICA AMIANTO E DET. N. FIBRE AMIANTO AERODISP</t>
  </si>
  <si>
    <t>2009/12115</t>
  </si>
  <si>
    <t>2009/12105</t>
  </si>
  <si>
    <t>2009/12314</t>
  </si>
  <si>
    <t>IMP FT 16C0040/09-CONCESSIONE TEATRO RUZANTE 6/04/09 PER SERATA LETTURA TESTO "70" (RIF. KOHLSCHEEN)</t>
  </si>
  <si>
    <t>2009/12315</t>
  </si>
  <si>
    <t>IVA FT 16C0040/09-CONCESSIONE TEATRO RUZANTE 6/04/09 PER SERATA LETTURA TESTO "70" (RIF. KOHLSCHEEN)</t>
  </si>
  <si>
    <t>EUREKA srl</t>
  </si>
  <si>
    <t>2009/12123</t>
  </si>
  <si>
    <t>2009/12128</t>
  </si>
  <si>
    <t>ISTITUTO VENETO PER LA STORIA DELLA RESISTENZA</t>
  </si>
  <si>
    <t>2009/12132</t>
  </si>
  <si>
    <t>2009/12131</t>
  </si>
  <si>
    <t>2009/12133</t>
  </si>
  <si>
    <t>2009/12136</t>
  </si>
  <si>
    <t>2009/12137</t>
  </si>
  <si>
    <t>2009/12134</t>
  </si>
  <si>
    <t>2009/12110</t>
  </si>
  <si>
    <t>POSTE ITALIANE SPA</t>
  </si>
  <si>
    <t>2009/11932</t>
  </si>
  <si>
    <t>PROGETTO FSE 2105/101/1/722/2009 DGR N. 722 DEL 24/03/2009-DDR N. 46 DEL 23/04/2009 - II ANNUALITA'</t>
  </si>
  <si>
    <t>2009/12143</t>
  </si>
  <si>
    <t>TESORERIA PROVINCIALE DELLO STATO</t>
  </si>
  <si>
    <t>U.L.S.S. N. 9 -TREVISO</t>
  </si>
  <si>
    <t>2009/12202</t>
  </si>
  <si>
    <t>SC.SPECIALIZZAZIONE PER FORMAZIONE INSEGNANTI SCUOLA SECONDARIA-SISS-A.A.06/07-saldo</t>
  </si>
  <si>
    <t>2009/12201</t>
  </si>
  <si>
    <t>SC.SPECIALIZZAZIONE PER FORMAZIONE INSEGNANTI SCUOLA SECONDARIA-SISS-A.A.07/08-saldo</t>
  </si>
  <si>
    <t xml:space="preserve"> </t>
  </si>
  <si>
    <t>Totale complessivo</t>
  </si>
  <si>
    <t>Stanziamenti esercizi precedenti riassegnati</t>
  </si>
  <si>
    <t>Note</t>
  </si>
  <si>
    <t>Descrizione opera</t>
  </si>
  <si>
    <t xml:space="preserve"> conto F.S.1.07.01.01 </t>
  </si>
  <si>
    <t>ACQUISTO E RISTRUTTURAZIONE DI IMMOBILI</t>
  </si>
  <si>
    <t>MANUTENZIONE  STRAORDINARIA  LOCALI  ED AREE</t>
  </si>
  <si>
    <t>conto F.S.1.07.02.01</t>
  </si>
  <si>
    <t xml:space="preserve">Stanziamenti       </t>
  </si>
  <si>
    <t>Altri progetti di ricerca finanziati dal M.I.U.R.</t>
  </si>
  <si>
    <t>Spese telefoniche Amministrazione centrale</t>
  </si>
  <si>
    <t xml:space="preserve">ASSEGNAZIONI PER ALTRE INIZIATIVE STRUTTURE </t>
  </si>
  <si>
    <t>ATTIVITA'  CONTO TERZI</t>
  </si>
  <si>
    <t>Integrazione stipendi per attività sanit.conv.</t>
  </si>
  <si>
    <t>FINANZ.DA TERZI PER DIDATTICA E RIC.</t>
  </si>
  <si>
    <t>Finanziamenti da terzi per attività didattica</t>
  </si>
  <si>
    <t>Finanziamenti da terzi per attività di ricerca</t>
  </si>
  <si>
    <t>ENTRATE DERIV. DA ACC. MUTUI E PRESTITI</t>
  </si>
  <si>
    <t>Entrate deriv.da acc. di mutui e prestiti</t>
  </si>
  <si>
    <t>Fondo per il finanz. ordinario dell'Università</t>
  </si>
  <si>
    <t>Programmazione e sviluppo sistema univ.</t>
  </si>
  <si>
    <t xml:space="preserve">Assegni di ricerca                                                          </t>
  </si>
  <si>
    <t>ENTRATE AVENTI NATURA DI PART. DI GIRO</t>
  </si>
  <si>
    <t>Relazioni internaz., convegni e congressi</t>
  </si>
  <si>
    <t>ATT.CONTO TERZI CENTRALIZZATA</t>
  </si>
  <si>
    <t>Attività conto terzi centralizzata</t>
  </si>
  <si>
    <t>Ricerche fin. contratti e contrib. da  U.E.</t>
  </si>
  <si>
    <t>USCITE AVENTI NATURA DI PART.DI GIRO</t>
  </si>
  <si>
    <t>Tutorato e servizi agli studenti</t>
  </si>
  <si>
    <t>Spese per la gestione dei servizi didattici</t>
  </si>
  <si>
    <t>(Fonte:Servizio Logistica)</t>
  </si>
  <si>
    <t>F.E.2.07.04.01</t>
  </si>
  <si>
    <t>UNIVERSITA' DI VERONA</t>
  </si>
  <si>
    <t>LORENZO CECCATO SAP</t>
  </si>
  <si>
    <t>2010/160</t>
  </si>
  <si>
    <t>PROG. ECCELLENZA-3a ediz.-CONV.REP.143/10-PROF. ROMANATO "SPLENDID" (DIP.002)</t>
  </si>
  <si>
    <t>2010/163</t>
  </si>
  <si>
    <t>1 POSTO DI RICERCATORE-FAC. MED. CHIR.-MED/27-Neurochirurgia-ANNO 2010-1° anno</t>
  </si>
  <si>
    <t>2010/269</t>
  </si>
  <si>
    <t>PROG. ECCELLENZA-3a ediz.-CONV. REP. 186/10-PROF. ZANZOTTO "MATHEMATICS...." (DIP.033)</t>
  </si>
  <si>
    <t>KATHOLIEKE UNIVERSITEIT LEUVEN</t>
  </si>
  <si>
    <t>2010/1632</t>
  </si>
  <si>
    <t>DGR 2215 del 21/07/2009 - DDR n. 131 del 05/11/2009 - "Assegni di ricerca"</t>
  </si>
  <si>
    <t>2010/1798</t>
  </si>
  <si>
    <t>Fattura n.17C0040/10  Concessione spazi distributori automatici p.do 01/01/2010-31/03/2010</t>
  </si>
  <si>
    <t>2010/1799</t>
  </si>
  <si>
    <t>Fattura n. 17C0040/10 Concessione spazi distributori automatici p.do 01/01/2010-31/03/2010</t>
  </si>
  <si>
    <t>2010/1849</t>
  </si>
  <si>
    <t>Fattura 2C603/10-Determin. n. fibre amianto aerodisperse e campion. in siti oggetto bonifica amianto</t>
  </si>
  <si>
    <t>2010/1850</t>
  </si>
  <si>
    <t>CNR - ISTITUTO DI SCIENZE E TECNOLOGIE DELLA COGNIZIONE</t>
  </si>
  <si>
    <t>ANANAS NANOTECH S.R.L.</t>
  </si>
  <si>
    <t>ABB SpA</t>
  </si>
  <si>
    <t>2010/4042</t>
  </si>
  <si>
    <t>75% a carico Azienda Ospedaliera manutenzione Via Orus 3° Lotto (rif.to prot. 30298 - 1.07.02.01)</t>
  </si>
  <si>
    <t>2010/4068</t>
  </si>
  <si>
    <t>1 BORSA DOTT. RICERCA 23 CICLO-3A RATA-SC. PEDAGOGICHE, EDUCAZ. E FORMAZ.</t>
  </si>
  <si>
    <t>2010/4069</t>
  </si>
  <si>
    <t>1 BORSA DOTT. RICERCA 23 CICLO-3A RATA-ING. IND.LE IND. FISICA TECNICA</t>
  </si>
  <si>
    <t>2010/4070</t>
  </si>
  <si>
    <t>AGENZIA NAZIONALE PER LO SVILUPPO DELL'AUTONOMIA SCOLASTICA - EX INDIRE</t>
  </si>
  <si>
    <t>2010/4341</t>
  </si>
  <si>
    <t>Fattura 47C603/2010 (imp) - Campionamento e analisi per determinazione n. fibre amianto aerodisperse</t>
  </si>
  <si>
    <t>2010/4359</t>
  </si>
  <si>
    <t>Fattura 59C603/10 (imp)-Campionamento e analisi per determ. n. fibre amianto aerodisperse su filtro</t>
  </si>
  <si>
    <t>2010/4360</t>
  </si>
  <si>
    <t>Fattura 59C603/10 (iva)-Campionamento e analisi per determ. n. fibre amianto aerodisperse su filtro</t>
  </si>
  <si>
    <t>2010/4402</t>
  </si>
  <si>
    <t>Fattura 76C603/2010 (imp) - Microanalisi quanrtitativa su 35 campioni massivi</t>
  </si>
  <si>
    <t>2010/4403</t>
  </si>
  <si>
    <t>Fattura 76C603/2010 (iva) - Microanalisi quanrtitativa su 35 campioni massivi</t>
  </si>
  <si>
    <t>2010/4421</t>
  </si>
  <si>
    <t>Fattura 84C603/10 (imp) Determinazione n. fiìbre amianto aerodisperse e campionamenti</t>
  </si>
  <si>
    <t>2010/4422</t>
  </si>
  <si>
    <t>Fattura 84C603/10 (iva) Determinazione n. fiìbre amianto aerodisperse e campionamenti</t>
  </si>
  <si>
    <t>2010/4918</t>
  </si>
  <si>
    <t>75% a carico Azienda Ospedaliera manutenzione Via Orus 3° Lotto  (rif.to prot. 30298 - 1.04.03.01)</t>
  </si>
  <si>
    <t>2010/5093</t>
  </si>
  <si>
    <t>Convenzione Fondazione CARIPARO del 21/05/07. Contributo per il restauro del Cortile Antico del Bo</t>
  </si>
  <si>
    <t>2010/5354</t>
  </si>
  <si>
    <t>Deposito cauzionale-Pratica 652/C (già 357/C) Conc Idraulica Mensa Nord Piovego-Integr acc 2008/8148</t>
  </si>
  <si>
    <t>2010/6563</t>
  </si>
  <si>
    <t>Finanziamento progetto " Le lingue accessibili"- D.M.13 novembre 2009 n. 163</t>
  </si>
  <si>
    <t>2010/6680</t>
  </si>
  <si>
    <t>Fattura 171C603/2010 (imp)-Camp. in siti bonifica amianto e  analisi det. fibre amianto aerodisp.</t>
  </si>
  <si>
    <t>2010/6681</t>
  </si>
  <si>
    <t>Fattura 171C603/2010 (iva)-Camp. in siti bonifica amianto e  analisi det. fibre amianto aerodisp.</t>
  </si>
  <si>
    <t>2010/7086</t>
  </si>
  <si>
    <t>2010/7134</t>
  </si>
  <si>
    <t>Piano Nazionale Lauree Scientifiche-ministeriale prot. 1464 del 28.7.2010-</t>
  </si>
  <si>
    <t>PROVINCIA AUTONOMA DI BOLZANO</t>
  </si>
  <si>
    <t>2010/8121</t>
  </si>
  <si>
    <t>Polo di ricerca nel settore Fotovoltaico - POR CRO PARTE FESR 2007-2013 AZ. 1.1.1</t>
  </si>
  <si>
    <t>REGIONE DEL VENETO-DIREZIONE REGIONALE SVILUPPO ECONOMICO RICERCA E INNOVAZIONE</t>
  </si>
  <si>
    <t>2010/8315</t>
  </si>
  <si>
    <t>FIRB BANDO 2008-"Futuro in ricerca"-D.D.490/Ric. del 03.08.2010</t>
  </si>
  <si>
    <t>CONSORZIO I.N.C.A.</t>
  </si>
  <si>
    <t>2010/8820</t>
  </si>
  <si>
    <t>Progetto "Percorsi di internazionalizzazione"-conv. rep. 2454/2010</t>
  </si>
  <si>
    <t>2010/9072</t>
  </si>
  <si>
    <t>Fattura 9C0055/10-Cessione brev.PD2007A000223 e PCT/EP2008058298 (Morpurgo-Pignatto-Teoli) III^ rata</t>
  </si>
  <si>
    <t>2010/9073</t>
  </si>
  <si>
    <t>CONSORZIO GESTIONE CENTRO COORDINAMENTO ATTIVITA' RICERCA SIST.LAGUNARE -CORILA</t>
  </si>
  <si>
    <t>CONSORZIO RFX</t>
  </si>
  <si>
    <t>ISOSPAN BAUSTOFFWERK GmbH</t>
  </si>
  <si>
    <t>ASSOCIAZIONE RICREATIVA CULTURALE SPORTIVA-UNIV.STUDI PADOVA</t>
  </si>
  <si>
    <t>1 BORSA DOTT. RICERCA 25 CICLO-2a rata-SCIENZE DELL'ING. CIVILE ED AMBIENTALE</t>
  </si>
  <si>
    <t>2010/9493</t>
  </si>
  <si>
    <t>1 BORSA DOTT. RICERCA 25-CICLO-2a rata-INF. DELL'INFORMAZIONE IND. BIOINGEGNERIA</t>
  </si>
  <si>
    <t>SOLIANIS MONITORING AG</t>
  </si>
  <si>
    <t>2010/9495</t>
  </si>
  <si>
    <t>1 BORSA DOTT. RICERCA 25 CICLO-2a rata-ING. INDUSTR. IND. MECCATRONICA E SISTEMI INDUSTRIALI</t>
  </si>
  <si>
    <t>PROVINCIA AUTONOMA DI TRENTO</t>
  </si>
  <si>
    <t>2010/9583</t>
  </si>
  <si>
    <t>1 POSTO DI RICERCATORE-FAC. MEDICINA CHIRURGIA-MED/38-1° anno</t>
  </si>
  <si>
    <t>2010/9863</t>
  </si>
  <si>
    <t>1 BORSA DOTT. RICERCA 25 CICLO-2a rata-BIOSCIENZE E BIOTECNOLOGIE-IND. BIOTECNOLOGIE</t>
  </si>
  <si>
    <t>2010/9864</t>
  </si>
  <si>
    <t>1 BORSA DOTT. RICERCA 25 CICLO-2a rata-SCIENZE PRODUZ. VEGETALI IND. AGROBIOTECNOLOGIE</t>
  </si>
  <si>
    <t>2010/9865</t>
  </si>
  <si>
    <t>2010/10163</t>
  </si>
  <si>
    <t>Prog. eccellenza-3a ediz.-conv. rep. 2693/10-prof. Valle (dip. 076) "Sarcomeric..."</t>
  </si>
  <si>
    <t>2010/10165</t>
  </si>
  <si>
    <t>Prog. eccellenza-3a ediz.-conv. rep. 2706/10-prof. Bargelloni (dip.073) "Genomic...."</t>
  </si>
  <si>
    <t>2010/10166</t>
  </si>
  <si>
    <t>Prog. eccellenza-3a ediz.-conv. rep. 2719/10-prof. Bardi (dip.021) " Nonlinear..."</t>
  </si>
  <si>
    <t>WOLTERS KLUWER ITALIA S.r.l.</t>
  </si>
  <si>
    <t>2010/10248</t>
  </si>
  <si>
    <t>Prog. eccellenza- 3a ediz.- conv. rep. 2729/10- prof.Mosconi (dip.016) "La partecipazione..."</t>
  </si>
  <si>
    <t>2010/10250</t>
  </si>
  <si>
    <t>Prog. eccellenza- 3a ediz.- conv. rep. 2730/10- prof. Lunelli (dip.088)-"Papyri..."</t>
  </si>
  <si>
    <t>2010/10738</t>
  </si>
  <si>
    <t>Prog. eccellenza-3a ediz.-conv. rep. 2778/10-prof.ssa Rossitto (dip.046) "Il libro Epsilon.."</t>
  </si>
  <si>
    <t>ISOVIT  SRL</t>
  </si>
  <si>
    <t>AZIENDA U.L.S.S.12 VENEZIANA</t>
  </si>
  <si>
    <t>CLF ITALIA SRL</t>
  </si>
  <si>
    <t>2010/11175</t>
  </si>
  <si>
    <t>1 BORSA DOTT. RICERCA 24 CICLO- 3a rata-BIOMEDICINA</t>
  </si>
  <si>
    <t>2010/11191</t>
  </si>
  <si>
    <t>1 BORSA DOTT. RICERCA 24 CICLO- 3a rata-ING. INDUSTRIALE-IND. ING. CHIMICA</t>
  </si>
  <si>
    <t>2010/11283</t>
  </si>
  <si>
    <t>Prog. eccellenza-3a ediz.-conv. rep. 2807/10-prof.Leonardi (dip.087) "Padova città-stato..."</t>
  </si>
  <si>
    <t>2010/11498</t>
  </si>
  <si>
    <t>Prog. eccellenza-3a ediz.-conv. rep. 2809/10 prof. Reggiani (dip.062) "Microgenomics..."</t>
  </si>
  <si>
    <t>2010/11546</t>
  </si>
  <si>
    <t>Nota addebito 360 del 15/12/2010 - Spese telefoniche secondo addebito - CISL</t>
  </si>
  <si>
    <t>SISS VENETO - UNIVERSITA' CA' FOSCARI</t>
  </si>
  <si>
    <t>2010/11714</t>
  </si>
  <si>
    <t>1 BORSA DOTT. RICERCA 24 CICLO-2a e 3a rata-SC. PEDAGOGICHE, DELL'EDUCAZIONE E DELLA FORMAZIONE</t>
  </si>
  <si>
    <t>2010/11932</t>
  </si>
  <si>
    <t>Fattura 53C0040/10- Concessione spazi distributori automatici - periodo 15/04/2010-31/07/2010</t>
  </si>
  <si>
    <t>2010/11933</t>
  </si>
  <si>
    <t>Fattura 53C0040/10- Concessione spazi distributori automatici periodo 15/04/2010 - 31/07/2010</t>
  </si>
  <si>
    <t>STOP &amp; GO S.R.L.</t>
  </si>
  <si>
    <t>2010/12307</t>
  </si>
  <si>
    <t>1 POSTO RICERCATORE-FAC. ING.-sett.scient.disc.ING-IND/14-1° anno</t>
  </si>
  <si>
    <t>2010/12328</t>
  </si>
  <si>
    <t>2010/12330</t>
  </si>
  <si>
    <t>1 POSTO DI RICERCATORE-FAC. MEC. CHIRURGIA-MED/33-Malattie Apparato Locomotore-1° ANNO</t>
  </si>
  <si>
    <t>2010/12332</t>
  </si>
  <si>
    <t>1 POSTO PROFESSORE 2a fascia-FAC. MED. CHIRURGIA-MED/38-1° anno</t>
  </si>
  <si>
    <t>REGIONE MARCHE</t>
  </si>
  <si>
    <t>2010/12360</t>
  </si>
  <si>
    <t>1 POSTO DI RICERCATORE-FAC. INGEGNERIA-sett.scient.discipl. ICAR01-5° anno</t>
  </si>
  <si>
    <t>LEGNARO OLIVA</t>
  </si>
  <si>
    <t>2010/12478</t>
  </si>
  <si>
    <t>Debito per addizionali comunali e regionali non trattenute-prot. 2201/11</t>
  </si>
  <si>
    <t>PRZYBYLSKA AGATA KATARZYNA</t>
  </si>
  <si>
    <t>2010/12485</t>
  </si>
  <si>
    <t>Debito come da nota prot. 2205/11</t>
  </si>
  <si>
    <t>PETTERINO CLAUDIO</t>
  </si>
  <si>
    <t>2010/13059</t>
  </si>
  <si>
    <t>1 POSTO PROF. 1A FASCIA-FINANZ.PARZ.-FAC. MED. CHIR.-MED/40-1° ANNO</t>
  </si>
  <si>
    <t>2010/13065</t>
  </si>
  <si>
    <t>FINANZIAMENTO CORSO LAUREA IN GIURISPRUDENZA-SEDE DI TREVISO-A.A.10/11</t>
  </si>
  <si>
    <t>FONDAZIONE CASSAMARCA</t>
  </si>
  <si>
    <t>2010/13066</t>
  </si>
  <si>
    <t>CORSO LAUREA ING. INFORMATICA -SEDE DI TREVISO-A.A. 07/08</t>
  </si>
  <si>
    <t>2010/13067</t>
  </si>
  <si>
    <t>CORSO LAUREA ING. INFORMATICA -SEDE DI TREVISO-A.A. 08/09</t>
  </si>
  <si>
    <t>2010/13072</t>
  </si>
  <si>
    <t>Conv Comune Chioggia rep 392 rimborso spese di gestione e manut. Palazzo Grassi dal 2006 al 31/12/09</t>
  </si>
  <si>
    <t>COMUNE DI CHIOGGIA</t>
  </si>
  <si>
    <t>TOTALE CREDITI V/TERZI</t>
  </si>
  <si>
    <t>TOTALE CREDITI V/STRUTTURE</t>
  </si>
  <si>
    <t xml:space="preserve">TOTALE CREDITI </t>
  </si>
  <si>
    <t>Riassegnazioni da esercizi precedenti</t>
  </si>
  <si>
    <t>Totale stanziamenti</t>
  </si>
  <si>
    <t>ASSOCIAZIONE LA NOSTRA FAMIGLIA I.R.C.C.S. "E. Medea"</t>
  </si>
  <si>
    <t>FONDAZIONE I.R.C.C.S. POLICLINICO SAN MATTEO</t>
  </si>
  <si>
    <t>ASSOCIAZIONE ROBERTO FARINI ONLUS</t>
  </si>
  <si>
    <t>AZIENDA ULSS 7</t>
  </si>
  <si>
    <t>C.R.A. CONSIGLIO PER LA RICERCA E SPERIMENTAZIONE IN AGRICOLTURA</t>
  </si>
  <si>
    <t>CENTRO RIFERIMENTO ONCOLOGICO DI AVIANO</t>
  </si>
  <si>
    <t>FONDAZIONE STUDI UNIVERSITARI DI VICENZA - F.S.U.</t>
  </si>
  <si>
    <t>ISTITUTO NAZIONALE PER L'ASSICURAZIONE CONTRO GLI INFORTUNI SUL LAVORO-INAIL</t>
  </si>
  <si>
    <t>ISTITUTO ZOOPROFILATTICO SPER. DELLE VENEZIE</t>
  </si>
  <si>
    <t>VENETO AGRICOLTURA</t>
  </si>
  <si>
    <t>Iva su attività conto terzi</t>
  </si>
  <si>
    <t>ENI S.p.A.</t>
  </si>
  <si>
    <t>VILLATORA ZINO</t>
  </si>
  <si>
    <t>ASSOCIAZIONE ITALIANA INTERNAL AUDITORS</t>
  </si>
  <si>
    <t>FONDAZIONE VENEZIA PER LA RICERCA SULLA PACE</t>
  </si>
  <si>
    <t>NETVAL - network per la valorizzazione della ricerca universitaria</t>
  </si>
  <si>
    <t>TEATRO POPOLARE DI RICERCA - CUT</t>
  </si>
  <si>
    <t>D6</t>
  </si>
  <si>
    <t>TOTALE  ASSEGNAZIONI  - STRUTTURE A GESTIONE ACCENTRATA</t>
  </si>
  <si>
    <t>Dipartimento di Scienze Statistiche</t>
  </si>
  <si>
    <t>VERSAMENTI AL BILANCIO DELLO STATO</t>
  </si>
  <si>
    <t>Tipologia versamento</t>
  </si>
  <si>
    <t xml:space="preserve">Totale </t>
  </si>
  <si>
    <t>Centro di Ateneo per i Musei (CAM)</t>
  </si>
  <si>
    <t>Altre assegnazioni</t>
  </si>
  <si>
    <t>Denominazione edificio e descrizione intervento</t>
  </si>
  <si>
    <t>CONFERENZA RETTORI UNIVERSITA' ITALIANE</t>
  </si>
  <si>
    <t>RICERCATORI UNIVERSITARI A TEMPO DETERMINATO</t>
  </si>
  <si>
    <t>F.S.1.02.02.19</t>
  </si>
  <si>
    <t>F.S.1.02.02.20</t>
  </si>
  <si>
    <t>Stipendi personale docente ricercatore a tempo determinato</t>
  </si>
  <si>
    <t xml:space="preserve">Decrizione </t>
  </si>
  <si>
    <t>MONITORAGGIO  DEL LIMITE AI SENSI DELLA L. 122/2010 ART. 9 C. 28.</t>
  </si>
  <si>
    <t>Limite del 50% della spesa sostenuta nel 2009:    € 2.084.124,97.</t>
  </si>
  <si>
    <t>Contratti a tempo determinato e co.co.co pagati nel  2009</t>
  </si>
  <si>
    <t>Calcolo del limite del 50% della spesa sostenuta nel 2009 (L. 122/2010 art. 9 c. 28)</t>
  </si>
  <si>
    <t xml:space="preserve">Disponibilità rispetto al limite </t>
  </si>
  <si>
    <t>Vendite Negozio Up Store</t>
  </si>
  <si>
    <t>(A) DIDATTICA - AGRIPOLIS</t>
  </si>
  <si>
    <t>LABORATORIO DI IDROLOGIA, DIFESA DEL SUOLO, ECOLOGIA E AMB.</t>
  </si>
  <si>
    <t>COMPLESSO  "A. VALLISNERI"</t>
  </si>
  <si>
    <t>PORZIONE IMMOBILE "SACRO CUORE" (dal 22/12/2011)</t>
  </si>
  <si>
    <t>Via Gianbattista Belzoni n. 82 - Padova</t>
  </si>
  <si>
    <t>1 POSTO DI RICERCATORE - FAC. MED. CHIR.-MED/08 Anatomia Patologica-anno 2011-(1° anno)</t>
  </si>
  <si>
    <t>1 POSTO DI RICERCATORE- FAC. MED. CHIR.-BIO/12-ANNO 2011 (1° anno)</t>
  </si>
  <si>
    <t>1 POSTO DI RICERCATORE- FAC. MED. CHIR.-MED/09-Medicina Interna-anno 2011 (1° anno)</t>
  </si>
  <si>
    <t>1 POSTO DI RICERCATORE-FAC. MEC. CHIRURGIA-MED/33-Malattie Apparato Locomotore-2° ANNO</t>
  </si>
  <si>
    <t>1 POSTO DI RICERCATORE-FAC. MED. CHIR.-MED/05-Patologia Clinica-ANNO 2011 (1° anno)</t>
  </si>
  <si>
    <t>1 POSTO DI RICERCATORE-FAC. MED. CHIR.-MED/23-Chirurgia Cardiaca-anno 2011-1° anno</t>
  </si>
  <si>
    <t>1 POSTO DI RICERCATORE-FAC. MED. CHIR.-MED/25-Psichiatria-anno 2011-1° anno</t>
  </si>
  <si>
    <t>1 POSTO DI RICERCATORE-FAC. MED. CHIR.-MED/27-Neurochirurgia-ANNO 2011-2° anno</t>
  </si>
  <si>
    <t>1 POSTO DI RICERCATORE-FAC. MED. CHIR.-MED/40-Ginecologia e ostetricia-anno 2011 (1° anno)</t>
  </si>
  <si>
    <t>1 POSTO DI RICERCATORE-FAC. MEDICINA CHIRURGIA- MED/38-2° anno</t>
  </si>
  <si>
    <t>1 POSTO PROF. Ia FASCIA-FAC. MED. CHIR.-MED/23-Chirurgia Cardiaca-anno 2011-1°anno</t>
  </si>
  <si>
    <t>1 POSTO PROF. IIa FASCIA-FAC. MED. CHIR.-MED/40-Ginecologia e Ostetricia-anno 2011</t>
  </si>
  <si>
    <t>1 POSTO PROF.1a FASCIA-FAC. MED.CHIR.-MED/18-Chirurgia Generale-anno 2011-1° anno</t>
  </si>
  <si>
    <t>1 POSTO PROFESSORE 2a fascia-FAC. MED. CHIRURGIA-MED/38-Pediatria Generale e Specialistica-2°anno</t>
  </si>
  <si>
    <t>1 POSTO RICERCATORE-FAC. MED. CHIRURGIA-MED/41-2° anno</t>
  </si>
  <si>
    <t>1 POSTO PROF. 2aFASCIA-FAC. MED. CHIR.-MED/09-Medicina Interna-anno 2011-1°anno</t>
  </si>
  <si>
    <t>1 POSTO PROF. 1a FASCIA-FAC. MED.CHIR.-MED/18-Chirurgia Generale-ANNO 2011-1° anno</t>
  </si>
  <si>
    <t>1 POSTO PROF. 1A FASCIA-FINANZ.PARZ.-FAC. MED. CHIR.-MED/40-anno 2011-2° anno</t>
  </si>
  <si>
    <t>FINANZIAMENTO SCUOLA GALILEIANA- A.A. 11/12</t>
  </si>
  <si>
    <t>FONDAZIONE SALUS PUERI</t>
  </si>
  <si>
    <t>1 POSTO DI RICERCATORE-FAC. INGEGNERIA-sett.scient.discipl. ICAR01-ANNO 2011-6° anno</t>
  </si>
  <si>
    <t>1 POSTO DI RICERCATORE-COFIN.-FAC. MED. CHIR.-MED/16-REUMATOLOGIA-(DGR 3256/2007) 5° anno</t>
  </si>
  <si>
    <t>Progetto FSE codice 1/1 DGR 1102 del 23/03/2010 - DDR n. 521 del 07/12/2010 - "Assegni di ricerca"</t>
  </si>
  <si>
    <t>Progetto FSE codice 1/2 DGR 1102 del 23/03/2010 - DDR n. 521 del 07/12/2010 - "Assegni di ricerca"</t>
  </si>
  <si>
    <t>Progetto FSE codice 1/3 DGR 1102 del 23/03/2010 - DDR n. 521 del 07/12/2010 - "Assegni di ricerca"</t>
  </si>
  <si>
    <t>Progetto FSE codice 1/4 DGR 1102 del 23/03/2010 - DDR n. 521 del 07/12/2010 - "Assegni di ricerca"</t>
  </si>
  <si>
    <t>Progetto FSE codice 1/5 DGR 1102 del 23/03/2010 - DDR n. 521 del 07/12/2010 - "Assegni di ricerca"</t>
  </si>
  <si>
    <t>Progetto FSE codice 1/6 DGR 1102 del 23/03/2010 - DDR n. 521 del 07/12/2010 - "Assegni di ricerca"</t>
  </si>
  <si>
    <t>Progetto FSE codice 1/7 DGR 1102 del 23/03/2010 - DDR n. 521 del 07/12/2010 - "Assegni di ricerca"</t>
  </si>
  <si>
    <t>Progetto FSE codice 1/8 DGR 1102 del 23/03/2010 - DDR n. 521 del 07/12/2010 - "Assegni di ricerca"</t>
  </si>
  <si>
    <t>Progetto FSE codice 101/1 DGR 1102 del 23/03/2010 - DDR n. 521 del 07/12/2010 - "Assegni di ricerca"</t>
  </si>
  <si>
    <t>Progetto FSE codice 101/2 DGR 1102 del 23/03/2010 - DDR n. 521 del 07/12/2010 - "Assegni di ricerca"</t>
  </si>
  <si>
    <t>Progetto FSE codice 101/3 DGR 1102 del 23/03/2010 - DDR n. 521 del 07/12/2010 - "Assegni di ricerca"</t>
  </si>
  <si>
    <t>Progetto FSE codice 201/1 DGR 1102 del 23/03/2010 - DDR n. 521 del 07/12/2010 - "Assegni di ricerca"</t>
  </si>
  <si>
    <t>Progetto FSE codice 201/4 DGR 1102 del 23/03/2010 - DDR n. 521 del 07/12/2010 - "Assegni di ricerca"</t>
  </si>
  <si>
    <t>Progetto FSE codice 201/5 DGR 1102 del 23/03/2010 - DDR n. 521 del 07/12/2010 - "Assegni di ricerca"</t>
  </si>
  <si>
    <t>Progetto FSE codice 201/6 DGR 1102 del 23/03/2010 - DDR n. 521 del 07/12/2010 - "Assegni di ricerca"</t>
  </si>
  <si>
    <t>Progetto FSE codice 201/7 DGR 1102 del 23/03/2010 - DDR n. 521 del 07/12/2010 - "Assegni di ricerca"</t>
  </si>
  <si>
    <t>Progetto FSE codice 201/8 DGR 1102 del 23/03/2010 - DDR n. 521 del 07/12/2010 - "Assegni di ricerca"</t>
  </si>
  <si>
    <t>5% su iscrizioni Master II livello Genetica Clinica-A.A. 10/11</t>
  </si>
  <si>
    <t>1 POSTO RICERCATORE-FAC. ING.-sett.scient.disc.ING-IND/14-2° anno</t>
  </si>
  <si>
    <t>ACCORDO N. I/060/10/00 - "EXOMARS SCIENZA - FASE C2/D"</t>
  </si>
  <si>
    <t>Borse per dottorato di ricerca (MIUR-Ateneo)</t>
  </si>
  <si>
    <t>ASSOCIAZIONE PRISMA-PROMOZIONE, RICERCA E SVILUPPO DEL MANAGEMENT</t>
  </si>
  <si>
    <t>AZIENDA ULSS 16 DI PADOVA</t>
  </si>
  <si>
    <t>FONDAZIONE ROBERT HOLLMAN</t>
  </si>
  <si>
    <t>REGIONE FRIULI VENEZIA GIULIA</t>
  </si>
  <si>
    <t>ASSOCIAZIONE "IL SOGNO DI STEFANO" - ONLUS</t>
  </si>
  <si>
    <t>AZIENDA ULSS 18 DI ROVIGO</t>
  </si>
  <si>
    <t>DITTA DOTT. PALADIN DINO</t>
  </si>
  <si>
    <t>GE VINGMED ULTRASOUND AS</t>
  </si>
  <si>
    <t>LEGA ITALIANA FIBROSI CISTICA - Associazione Veneta</t>
  </si>
  <si>
    <t>PROVINCIA DI TREVISO</t>
  </si>
  <si>
    <t>TELECOM ITALIA SPA</t>
  </si>
  <si>
    <t>UNIVERSITA' DEGLI STUDI DI  PERUGIA</t>
  </si>
  <si>
    <t>UNIVERSITA' DEGLI STUDI DI TRENTO</t>
  </si>
  <si>
    <t>F.S.1.03.05.07</t>
  </si>
  <si>
    <t>F.S.1.03.07.01</t>
  </si>
  <si>
    <t>F.S.3.14.05.01</t>
  </si>
  <si>
    <t>Spese per il funzionamento dei dottorati di ricerca</t>
  </si>
  <si>
    <t>Contributi associazioni studentesche per attività culturali</t>
  </si>
  <si>
    <t>Spese per comunicazioni e immagine</t>
  </si>
  <si>
    <t>Ricerche finanziate con contratti e contributi  programmi U.E.</t>
  </si>
  <si>
    <t>F.E.1.04.02.02</t>
  </si>
  <si>
    <t>F.E.1.05.01.01</t>
  </si>
  <si>
    <t>conto F.S.1.05.03.02</t>
  </si>
  <si>
    <t>FONDAZIONE "ING. ALDO GINI"</t>
  </si>
  <si>
    <t>C.A.F.</t>
  </si>
  <si>
    <t>2011/10985</t>
  </si>
  <si>
    <t>FIRB-FUTURO IN RICERCA-bando 2010-D.D.928-9.11.11-prog. RBFR10OAI0_003 prof.Pellegrini</t>
  </si>
  <si>
    <t>2011/10987</t>
  </si>
  <si>
    <t>FIRB-FUTURO IN RICERCA-bando 2010-D.D.928-9.11.11-prog. RBFR10JOTQ_002 prof. Garavini</t>
  </si>
  <si>
    <t>2011/10989</t>
  </si>
  <si>
    <t>FIRB-FUTURO IN RICERCA-bando 2010-D.D.928-9.11.11-prog. RBFR105NLC_002 prof. Tomasin</t>
  </si>
  <si>
    <t>2011/10991</t>
  </si>
  <si>
    <t>FIRB-FUTURO IN RICERCA-bando 2010-D.D.928-9.11.11-prog. RBFR10TU4L_002 prof.a Cremonesi</t>
  </si>
  <si>
    <t>2011/10993</t>
  </si>
  <si>
    <t>FIRB-FUTURO IN RICERCA-bando 2010-D.D.928-9.11.11-prog. RBFR10QS5J_001 prof.Dall'Agata</t>
  </si>
  <si>
    <t>2011/10995</t>
  </si>
  <si>
    <t>FIRB-FUTURO IN RICERCA-bando 2010-D.D.928-9.11.11-prog. RBFR10EGVP_002 prof.a Mammucari</t>
  </si>
  <si>
    <t>2011/10997</t>
  </si>
  <si>
    <t>FIRB-FUTURO IN RICERCA-bando 2010-D.D.928-9.11.11-prog. RBFR10886R_002 prof. Cottone</t>
  </si>
  <si>
    <t>ESSE  A3  SRL</t>
  </si>
  <si>
    <t>2011/11309</t>
  </si>
  <si>
    <t>Progetto Tempus "Development of Career Guidance Aimed at Improving Higher Education in Serbia"</t>
  </si>
  <si>
    <t>UNIVERSITY OF BELGRADE</t>
  </si>
  <si>
    <t>2011/11878</t>
  </si>
  <si>
    <t>Debito a seguito applicazione Legge 19.10.1999 n.370 -nota prot.63762/11</t>
  </si>
  <si>
    <t>CORAIN BENEDETTO</t>
  </si>
  <si>
    <t>2011/11879</t>
  </si>
  <si>
    <t>Debito a seguito applicazione Legge 19.10.1999 n.370 e Decreto 2119/2004 -nota prot.63770/11</t>
  </si>
  <si>
    <t>FAVARETTO IRENE</t>
  </si>
  <si>
    <t>2011/11891</t>
  </si>
  <si>
    <t>Fattura 67C0090/11 (imp) Concessione Archivio Antico 10/11/11, Aula Magna, Archivio Antico 11/11/11</t>
  </si>
  <si>
    <t>2011/11892</t>
  </si>
  <si>
    <t>Fattura 67C0090/11 (iva) Concessione Archivio Antico 10/11/11, Aula Magna, Archivio Antico 11/11/11</t>
  </si>
  <si>
    <t>2011/11930</t>
  </si>
  <si>
    <t>Fattura 309C603/11 (imp)- Ricerca e quota fissa per utilizzo microscopio elettronico</t>
  </si>
  <si>
    <t>zeila srl</t>
  </si>
  <si>
    <t>2011/11931</t>
  </si>
  <si>
    <t>Fattura 309C603/11 (iva)- Ricerca e quota fissa per utilizzo microscopio elettronico</t>
  </si>
  <si>
    <t>BGC DI BORSA GIOVANNI CARLO SNC</t>
  </si>
  <si>
    <t>CGIL CAMERA LAVORO TERRITORIALE DI PADOVA</t>
  </si>
  <si>
    <t>2011/12033</t>
  </si>
  <si>
    <t>Fattura 80C0090/11 (imp) - Concessione Teatro Ruzante il giorno 14 ottobre 2011</t>
  </si>
  <si>
    <t>2011/12034</t>
  </si>
  <si>
    <t>Fattura 80C0090/11 (iva) - Concessione Teatro Ruzante il giorno 14 ottobre 2011</t>
  </si>
  <si>
    <t>2011/12146</t>
  </si>
  <si>
    <t>Recupero somme-Decreto ingiuntivo 3465/2011 Tribunale PD-(prot.59660/11)conv. Sc. Spec.A.A.04/05</t>
  </si>
  <si>
    <t>MINISTERO DEL LAVORO E DELLE POLITICHE SOCIALI</t>
  </si>
  <si>
    <t>2011/12366</t>
  </si>
  <si>
    <t>2011/12382</t>
  </si>
  <si>
    <t>AZIENDA U.L.S.S. 16  PADOVA - Azienda Unita Locale Socio Sanitaria n. 16</t>
  </si>
  <si>
    <t>2011/12385</t>
  </si>
  <si>
    <t>2011/12426</t>
  </si>
  <si>
    <t>Progetto Erasmus Mundus "IDEA" Azione 3 - Università di Bordeaux 1</t>
  </si>
  <si>
    <t>UNIVERSITE' DE BORDEAUX 1</t>
  </si>
  <si>
    <t>2011/12490</t>
  </si>
  <si>
    <t>2011/12533</t>
  </si>
  <si>
    <t>2011/12586</t>
  </si>
  <si>
    <t>2011/12648</t>
  </si>
  <si>
    <t>2011/12849</t>
  </si>
  <si>
    <t>2011/12853</t>
  </si>
  <si>
    <t>Convenzione Comune Chioggia rep. 392 rimborso spese di gestione e manutenz. Palazzo Grassi anno 2010</t>
  </si>
  <si>
    <t>2011/12863</t>
  </si>
  <si>
    <t>Compl. Anatomici messa a norma laboratori Anatomia Patologia p.t. quota 75% a carico Az. Osp. DA 769</t>
  </si>
  <si>
    <t>2011/12874</t>
  </si>
  <si>
    <t>Clinica Pediatrica recupero e risanamento copertura - quota 86,59% a carico Az. Ospedariera</t>
  </si>
  <si>
    <t>2011/12875</t>
  </si>
  <si>
    <t>Clinica Pediatrica risanamento e messa a norma terrazza  - quota 86,59% a carico Az. Ospedariera</t>
  </si>
  <si>
    <t>2011/12877</t>
  </si>
  <si>
    <t>Compl Anatomici - messa norma uffici piano primo anatomia patologica - quota 75% a carico Az. Osped</t>
  </si>
  <si>
    <t>2011/12878</t>
  </si>
  <si>
    <t>Cl. Dermatologica canalizzazioni elettriche x postazioni lavoro- quota 50 % a carico Az. Ospedariera</t>
  </si>
  <si>
    <t>2011/1350</t>
  </si>
  <si>
    <t>2011/1353</t>
  </si>
  <si>
    <t>2011/1354</t>
  </si>
  <si>
    <t>2011/1355</t>
  </si>
  <si>
    <t>2011/1582</t>
  </si>
  <si>
    <t>2011/1680</t>
  </si>
  <si>
    <t>2011/1681</t>
  </si>
  <si>
    <t>2011/1682</t>
  </si>
  <si>
    <t>2011/1683</t>
  </si>
  <si>
    <t>2011/1684</t>
  </si>
  <si>
    <t>2011/1685</t>
  </si>
  <si>
    <t>2011/1686</t>
  </si>
  <si>
    <t>2011/1687</t>
  </si>
  <si>
    <t>2011/1688</t>
  </si>
  <si>
    <t>2011/1689</t>
  </si>
  <si>
    <t>2011/1690</t>
  </si>
  <si>
    <t>2011/1692</t>
  </si>
  <si>
    <t>2011/1693</t>
  </si>
  <si>
    <t>2011/1696</t>
  </si>
  <si>
    <t>2011/1697</t>
  </si>
  <si>
    <t>2011/1698</t>
  </si>
  <si>
    <t>2011/1877</t>
  </si>
  <si>
    <t>ROSSO MORENO</t>
  </si>
  <si>
    <t>2011/2314</t>
  </si>
  <si>
    <t>Debito per indennità di Ateneo indebitamente corrisposta anno 2010-nota prot. 20319/11</t>
  </si>
  <si>
    <t>2011/2382</t>
  </si>
  <si>
    <t>2011/2389</t>
  </si>
  <si>
    <t>2011/2570</t>
  </si>
  <si>
    <t>Fattura 4C0055/11- Cessione brevetto n.PD2007A000223, PCT/EP2008058298-inv. Morpurgo,Pignatto,Teoli</t>
  </si>
  <si>
    <t>2011/2571</t>
  </si>
  <si>
    <t>2011/3659</t>
  </si>
  <si>
    <t>2011/3668</t>
  </si>
  <si>
    <t>2011/3669</t>
  </si>
  <si>
    <t>2011/3670</t>
  </si>
  <si>
    <t>2011/3671</t>
  </si>
  <si>
    <t>2011/3672</t>
  </si>
  <si>
    <t>2011/3673</t>
  </si>
  <si>
    <t>2011/3843</t>
  </si>
  <si>
    <t>EDUFORMA S.R.L.</t>
  </si>
  <si>
    <t>2011/3844</t>
  </si>
  <si>
    <t>2011/4439</t>
  </si>
  <si>
    <t>Fattura 6C0056/11- Vendita libro "Norberto Bobbio. Gli anni Padovani" a cura di Pastore, Zaccaria</t>
  </si>
  <si>
    <t>EDITORIE INTERNAZIONALI SRL</t>
  </si>
  <si>
    <t>2011/4440</t>
  </si>
  <si>
    <t>2011/4445</t>
  </si>
  <si>
    <t>Fattura 9C0056/11-Vendita libro "Norberto Bobbio. Gli anni padovani" a cura di  Pastore e  Zaccaria</t>
  </si>
  <si>
    <t>Libreria L.A Muratori</t>
  </si>
  <si>
    <t>2011/4446</t>
  </si>
  <si>
    <t>CASSA DI RISPARMIO DEL VENETO S.p.A.</t>
  </si>
  <si>
    <t>2011/5479</t>
  </si>
  <si>
    <t>2011/5525</t>
  </si>
  <si>
    <t>Flate rate Erasmus Mundus Action 2 "ARTESS" - Partnerships - Call for Proposals EACEA/41/10</t>
  </si>
  <si>
    <t>2011/6250</t>
  </si>
  <si>
    <t>Nota di addebito n. 99 del 11/08/2011 - Consumi energetici anno 2009 e 2010</t>
  </si>
  <si>
    <t>2011/630</t>
  </si>
  <si>
    <t>FSE - PROGETTO COD. 2105/101/2/722/2009 D.D.R. 46/2009 - DGR 722 DEL 24/03/2009 - III ANNUALITA'</t>
  </si>
  <si>
    <t>2011/6345</t>
  </si>
  <si>
    <t>2011/6885</t>
  </si>
  <si>
    <t>ERASMUS MUNDUS ACTION 2 "ARTESS" - Strand 1 - Partnerships - Call for Proposals EACEA/41/10</t>
  </si>
  <si>
    <t>2011/7097</t>
  </si>
  <si>
    <t>Fattura 47C0090/11(imp) - Concessione Sala dei Giganti il giorno 28 maggio 2011</t>
  </si>
  <si>
    <t>Associazione Amici Orchestra di Padova e del Veneto</t>
  </si>
  <si>
    <t>2011/7098</t>
  </si>
  <si>
    <t>Fattura 47C0090/11(iva) - Concessione Sala dei Giganti il giorno 28 maggio 2011</t>
  </si>
  <si>
    <t>2011/7341</t>
  </si>
  <si>
    <t>MAGG.ESTERO 1 BORSA DOTT.RIC.24 CICLO-p.do 5.5-5.8.11-SC. ANIM.IND.GENET.,BIODIV.,BIOSTAT.,BIOTEC.</t>
  </si>
  <si>
    <t>2011/7948</t>
  </si>
  <si>
    <t>1 BORSA DOTT. RICERCA 25 CICLO-3a rata-SCIENZE DELL'ING. CIVILE ED AMBIENTALE</t>
  </si>
  <si>
    <t>2011/8537</t>
  </si>
  <si>
    <t>2011/8549</t>
  </si>
  <si>
    <t>1 BORSA DOTT. RICERCA 25 CICLO-3a rata-BIOSCIENZE E BIOTECNOLOGIE-IND. BIOTECNOLOGIE</t>
  </si>
  <si>
    <t>2011/8560</t>
  </si>
  <si>
    <t>1 BORSA DOTT. RICERCA 25 CICLO-3a rata-INF. DELL'INFORMAZIONE IND. BIOINGEGNERIA</t>
  </si>
  <si>
    <t>2011/8561</t>
  </si>
  <si>
    <t>1 BORSA DOTT. RICERCA 25 CICLO-3a rata-SC.PSICOLOGICHE IND. PSICOLOGIA SPERIMENTALE</t>
  </si>
  <si>
    <t>2011/8562</t>
  </si>
  <si>
    <t>1 BORSA DOTT. RICERCA 25 CICLO-3a rata-SC.PEDAGOGICHE, EDUCAZIONE E FORMAZIONE</t>
  </si>
  <si>
    <t>2011/8563</t>
  </si>
  <si>
    <t>1 BORSA DOTT. RICERCA 25 CICLO-3a rata-ING. INDUSTR. IND. MECCATRONICA E SISTEMI INDUSTR.</t>
  </si>
  <si>
    <t>2011/8637</t>
  </si>
  <si>
    <t>Debito per effetto cessazione per limiti di servizio come da nota prot. 45056 del 25/8/11</t>
  </si>
  <si>
    <t>MAZZOLA PIERO</t>
  </si>
  <si>
    <t>2011/8792</t>
  </si>
  <si>
    <t>Ist.to Ex Semeiotica recupero spazi ad uso ufficio - quota 75% a carico Az. Ospedaliera D.A. 2623/11</t>
  </si>
  <si>
    <t>2011/8805</t>
  </si>
  <si>
    <t>Fattura 17C0056/11 (imp) -Vendita "Norberto Bobbio. Gli anni padovani" e spese di trasporto</t>
  </si>
  <si>
    <t>SDACI SRL</t>
  </si>
  <si>
    <t>2011/8806</t>
  </si>
  <si>
    <t>Fattura 17C0056/11 (iva) -Vendita "Norberto Bobbio. Gli anni padovani" e spese di trasporto</t>
  </si>
  <si>
    <t>2011/8894</t>
  </si>
  <si>
    <t>Nota addebito 182 - Spese telefoniche anno 2011 - I addebito ottobre-marzo CISL</t>
  </si>
  <si>
    <t>2011/8897</t>
  </si>
  <si>
    <t>Nota addebito 251 - Spese telefoniche anno 2011 - I addebito ottobre-marzo</t>
  </si>
  <si>
    <t>2011/8913</t>
  </si>
  <si>
    <t>1 BORSA DOTT. RICERCA 27 CICLO-1a rata- SC. MEDICHE,CLIN.,SPER. IND. NEUROSCIENZE</t>
  </si>
  <si>
    <t>F.S.1.03.07</t>
  </si>
  <si>
    <t>Spese per comunicazione e immagine</t>
  </si>
  <si>
    <t>REGIONE EMILIA-ROMAGNA</t>
  </si>
  <si>
    <t>VENETO BANCA S.c.p.A.</t>
  </si>
  <si>
    <t>FONDAZIONE  TELETHON ONLUS</t>
  </si>
  <si>
    <t>FONDAZIONE ISTITUTO ITALIANO DI TECNOLOGIA</t>
  </si>
  <si>
    <t>FONDAZIONE MARINA MINNAJA- ONLUS</t>
  </si>
  <si>
    <t>FONDAZIONE PER LA RICERCA BIOMEDICA AVANZATA</t>
  </si>
  <si>
    <t>INAF ISTITUTO NAZIONALE DI ASTROFISICA</t>
  </si>
  <si>
    <t>IRCCS FONDAZIONE OSPEDALE SAN CAMILLO</t>
  </si>
  <si>
    <t>ISTITUTO SUPERIORE SANITA'</t>
  </si>
  <si>
    <t>PROVINCIA DI VICENZA</t>
  </si>
  <si>
    <t>T&amp;T PRODUCE AZIENDA AGRICOLA DI TIOZZO CAENAZZO SILVANO</t>
  </si>
  <si>
    <t>Progetto Ciencia sem Fronteiras Italia aa 2012/13 - Borse di studio a studenti brasiliani</t>
  </si>
  <si>
    <t>DAN VLADIMIRO</t>
  </si>
  <si>
    <t>Progetto FSE codice 1/02 DGR 1739 del 26/10/2011 - DDR n. 439 del 22/12/2011 - "Assegni di ricerca"</t>
  </si>
  <si>
    <t>Progetto FSE codice 1/17 DGR 1739 del 26/10/2011 - DDR n. 439 del 22/12/2011 - "Assegni di ricerca"</t>
  </si>
  <si>
    <t>Progetto FSE codice 1/18 DGR 1739 del 26/10/2011 - DDR n. 439 del 22/12/2011 - "Assegni di ricerca"</t>
  </si>
  <si>
    <t>Progetto FSE codice 1/28 DGR 1739 del 26/10/2011 - DDR n. 439 del 22/12/2011 - "Assegni di ricerca"</t>
  </si>
  <si>
    <t>Progetto FSE codice 1/34 DGR 1739 del 26/10/2011 - DDR n. 439 del 22/12/2011 - "Assegni di ricerca"</t>
  </si>
  <si>
    <t>UNIVERSITA'  DEGLI STUDI DI MODENA E REGGIO EMILIA</t>
  </si>
  <si>
    <t>AVEPA Agenzia Veneta per i pagamenti in agricoltura</t>
  </si>
  <si>
    <t>Prog. eccellenza (5a ediz.)-conv.rep. 1857/12-prof.Baldassarri "Dai manoscritti..."</t>
  </si>
  <si>
    <t>Prog. eccellenza (5a ediz.)-conv.rep. 1858/12-prof.ssa Bortoluzzi "Role of coding..."</t>
  </si>
  <si>
    <t>Prog. eccellenza (5a ediz.)-conv.rep. 1859/12-prof.ssa Chavarria Arnau "Architetture..."</t>
  </si>
  <si>
    <t>Prog. eccellenza (5a ediz.)-conv.rep. 1860/12-prof. Costa " Fly cryptochrome...."</t>
  </si>
  <si>
    <t>Prog. eccellenza (5a ediz.)-conv.rep. 1861/12-prof. Montecucco "Synaptic...."</t>
  </si>
  <si>
    <t>Prog. eccellenza (5a ediz.)-conv.rep. 1862/12-prof.ssa Pizzo "The endoplasmic..."</t>
  </si>
  <si>
    <t>Prog. eccellenza (5a ediz.)-conv.rep. 1863/12-prof.ssa Sada "Integrated..."</t>
  </si>
  <si>
    <t>Prog. eccellenza (5a ediz.)-conv.rep. 1864/12-prof.Salasnich " Macroscopic..."</t>
  </si>
  <si>
    <t>Prog. eccellenza (5a ediz.)-conv.rep. 1865/12-prof.ssa Ventura "On the use..."</t>
  </si>
  <si>
    <t>Prog. eccellenza (5a ediz.)-conv.rep. 1866/12-prof.Zorzi "A Novel Approach..."</t>
  </si>
  <si>
    <t>Prog. eccellenza (5a ediz.)-conv.rep. 1868/12-prof.ssa Zanovello P. "Egitto(in)...."</t>
  </si>
  <si>
    <t>Prog. eccellenza (5a ediz.)-conv.rep. 1870/12-prof. D'Alpaos " Reading...."</t>
  </si>
  <si>
    <t>Prog. eccellenza (5a ediz.)-conv.rep. 1871/12-prof. Di Lisa "Mitochondrial Ca2+..."</t>
  </si>
  <si>
    <t>Prog. eccellenza (5a ediz.)-conv.rep. 1872/12-prof. Facchini "Algebraic...."</t>
  </si>
  <si>
    <t>Prog. eccellenza (5a ediz.)-conv.rep. 1875/12-prof.ssa Maniero "Antitumor activity..."</t>
  </si>
  <si>
    <t>Prog. eccellenza (5a ediz.)-conv.rep. 1876/12-prof. Polimeno " Modelin and..."</t>
  </si>
  <si>
    <t>Prog. eccellenza (5a ediz.)-conv.rep. 1951/12-prof. Lanzoni "Gis-based..."</t>
  </si>
  <si>
    <t>Prog. eccellenza (5a ediz.)-conv.rep. 1952/12-prof. Simonini "RIVERbank..."</t>
  </si>
  <si>
    <t>Prog. eccellenza (5a ediz.)-Fondaz. Cariparo-conv.rep. 1873/12-prof.ssa Valenza " The role..."</t>
  </si>
  <si>
    <t>Impegni esercizio 2012</t>
  </si>
  <si>
    <t>Retribuzione Direttore Generale</t>
  </si>
  <si>
    <t>Impegni  esercizio 2012</t>
  </si>
  <si>
    <t>VENICE INTERNATIONAL UNIVERSITY</t>
  </si>
  <si>
    <t>Azienda Agraria Sperimentale "L.Toniolo"</t>
  </si>
  <si>
    <t>Centro Multimediale e E-Learning di Ateneo (CMELA)</t>
  </si>
  <si>
    <t>Dipartimento dei Beni Culturali: Archeologia, Storia dell'Arte, del Cinema e della Musica (DBC)</t>
  </si>
  <si>
    <t>Dipartimento di Filosofia, Sociologia, Pedagogia e Psicologia Applicata (FISPPA)</t>
  </si>
  <si>
    <t>Dipartimento di Medicina - DIMED</t>
  </si>
  <si>
    <t>Dipartimento di Scienze Politiche, Giuridiche e Studi Internazionali SPGI</t>
  </si>
  <si>
    <t>Dipartimento di Scienze Storiche, Geografiche e dell'Antichità "DISSGEA"</t>
  </si>
  <si>
    <t>Dipartimento di Studi Linguistici e Letterari (DISLL)</t>
  </si>
  <si>
    <t>conto F.S.1.03.05.06</t>
  </si>
  <si>
    <t>Missioni docenti</t>
  </si>
  <si>
    <t>F.S.1.03.05.17</t>
  </si>
  <si>
    <t>Fondo mantenimento standard servizi agli studenti e condizione studentesca</t>
  </si>
  <si>
    <t>Centro Servizi Informatici di Ateneo</t>
  </si>
  <si>
    <t>Direttore generale e dirigenti</t>
  </si>
  <si>
    <t>Importo previsto</t>
  </si>
  <si>
    <t>Importo accertato</t>
  </si>
  <si>
    <r>
      <t>Variazion</t>
    </r>
    <r>
      <rPr>
        <b/>
        <sz val="12"/>
        <rFont val="Arial"/>
        <family val="2"/>
      </rPr>
      <t>i</t>
    </r>
  </si>
  <si>
    <t>Finanziamenti da terzi per didattica e ricerca</t>
  </si>
  <si>
    <t>Entrate di natura patrimoniale</t>
  </si>
  <si>
    <t>Altre entrate</t>
  </si>
  <si>
    <t>Partite di giro</t>
  </si>
  <si>
    <t>Avanzo di amministrazione all’inizio dell’esercizio</t>
  </si>
  <si>
    <t>USCITE</t>
  </si>
  <si>
    <t>Importo impegnato</t>
  </si>
  <si>
    <t>Spese per attività istituzionale centralizzata</t>
  </si>
  <si>
    <t>Spese per acquisto di beni e servizi</t>
  </si>
  <si>
    <t>Trasferimenti di varia natura a terzi</t>
  </si>
  <si>
    <t xml:space="preserve">Immobilizzazioni </t>
  </si>
  <si>
    <t>Incremento e potenziamento del patrimonio edilizio</t>
  </si>
  <si>
    <t>Oneri tributari e finanziari</t>
  </si>
  <si>
    <t xml:space="preserve">TOTALE </t>
  </si>
  <si>
    <t xml:space="preserve">Partite di giro </t>
  </si>
  <si>
    <t>F.S.1.03.01.02</t>
  </si>
  <si>
    <t>Convegni e congressi</t>
  </si>
  <si>
    <t>F.S.1.03.02.01</t>
  </si>
  <si>
    <t>F.S.1.03.05.01</t>
  </si>
  <si>
    <t>Studenti 150 ore</t>
  </si>
  <si>
    <t>F.S.1.03.05.04</t>
  </si>
  <si>
    <t>Orientamento</t>
  </si>
  <si>
    <t>F.S.1.08.03.01</t>
  </si>
  <si>
    <t>F.E.2.07.03.01</t>
  </si>
  <si>
    <t>Progetti di ricerca di rilevante interesse nazionale (P.R.I.N.)</t>
  </si>
  <si>
    <t>Fitto p.do da luglio a dicembre 2010 - Nale Guglielmina</t>
  </si>
  <si>
    <t>COMUNITA' EBRAICA- PADOVA</t>
  </si>
  <si>
    <t>SISTEMA CONGRESSI S.R.L.</t>
  </si>
  <si>
    <t>ASSOCIAZIONE CULTURALE QUADRIVIUM</t>
  </si>
  <si>
    <t>2012/10408</t>
  </si>
  <si>
    <t>Fattura 111C0090/12 (imp)-Concessione Archivio Antico e Sala della Basilica il 30-31/10/12</t>
  </si>
  <si>
    <t>2012/10409</t>
  </si>
  <si>
    <t>Fattura 111C0090/12 (iva)-Concessione Archivio Antico e Sala della Basilica il 30-31/10/12</t>
  </si>
  <si>
    <t>2012/10624</t>
  </si>
  <si>
    <t>1 BORSA DOTT.RICER. 27 CICLO-2a rata+integr.INPS 2012-2013-SC. FARMACOL.IND.FARMACOL- MOLEC.-CELLUL.</t>
  </si>
  <si>
    <t>DALLA GASSA S.R.L.</t>
  </si>
  <si>
    <t>ELECTROLUX ITALIA S.p.a.</t>
  </si>
  <si>
    <t>F.I.S.FABBRICA ITALIANA SINTETICI SPA</t>
  </si>
  <si>
    <t>2012/10642</t>
  </si>
  <si>
    <t>Saldo rata finanz.  progetto LOCERB</t>
  </si>
  <si>
    <t>2012/10644</t>
  </si>
  <si>
    <t>1 BORSA DOTT.RICER. 27 CICLO-2a rata+integr.INPS 2012-2013-SC.FARMACOL IND.FARMAC.,TOSSICOL.-TERAPIA</t>
  </si>
  <si>
    <t>BONIFICHE AMBIENTALI WASTE &amp; WORKS SRL</t>
  </si>
  <si>
    <t>ESPERTECO SRL</t>
  </si>
  <si>
    <t>ISI IDEE SOLUZIONI INTEGRATE ECOLOGIA &amp; SERVIZI SRL</t>
  </si>
  <si>
    <t>2012/10788</t>
  </si>
  <si>
    <t>Recupero quote incarichi di insegnamento dicembre 2012 Fac. Medicina e Chirurgia</t>
  </si>
  <si>
    <t>2012/10829</t>
  </si>
  <si>
    <t>1 POSTO PROF. IIa FASCIA-FAC. MED. CHIR.-MED/40-anno 2012</t>
  </si>
  <si>
    <t>2012/10835</t>
  </si>
  <si>
    <t>Recupero ritenute prev. ass. genn/dic. 2012 Castagnaro (ANVUR)</t>
  </si>
  <si>
    <t>2012/10868</t>
  </si>
  <si>
    <t>10%  su iscriz. Master II° liv. in Ing.Chimica depurazione acque e energie rinnovabili-A.A. 2011/12</t>
  </si>
  <si>
    <t>CAMPAGNOLO SRL</t>
  </si>
  <si>
    <t>2012/10962</t>
  </si>
  <si>
    <t>1 BORSA DOTT. RICERCA 26 CICLO-3a rata+integrazione INPS 2012-2013-BIOMEDICINA</t>
  </si>
  <si>
    <t>EOS s.r.l.</t>
  </si>
  <si>
    <t>2012/10968</t>
  </si>
  <si>
    <t>1 BORSA DOTT. RICERCA 26 CICLO-3a rata+integrazione INPS 2012-2013-SCIENZE PSICOLOGICHE</t>
  </si>
  <si>
    <t>OSPEDALE RIABILITATIVO DI ALTA SPECIALIZZAZIONE S.P.A.</t>
  </si>
  <si>
    <t>2012/11006</t>
  </si>
  <si>
    <t>FINANZIAMENTO CORSO LAUREA GIURISPRUDENZA-SEDE DI TREVISO-A.A.12/13</t>
  </si>
  <si>
    <t>2012/11007</t>
  </si>
  <si>
    <t>FINANZIAMENTO CORSI LAUREA GIURISPRUDENZA-SEDE DI TREVISO-A.A.11/12-saldo</t>
  </si>
  <si>
    <t>2012/11023</t>
  </si>
  <si>
    <t>Recupero da ANVUR stipendio netto+rit.onaosi Prof. Castagnaro gennaio 2012</t>
  </si>
  <si>
    <t>2012/11024</t>
  </si>
  <si>
    <t>Recupero da ANVUR quote stipendio+rit.fis.+prev.+add+onaosi Castagnaro maggio-dic.2011</t>
  </si>
  <si>
    <t>2012/1951</t>
  </si>
  <si>
    <t>Fattura 53C603/12 (imp) Analisi per la determinazione n. fibre amianto aerodisperse</t>
  </si>
  <si>
    <t>2012/1952</t>
  </si>
  <si>
    <t>Fattura 53C603/12 (iva) Analisi per la determinazione n. fibre amianto aerodisperse</t>
  </si>
  <si>
    <t>2012/2362</t>
  </si>
  <si>
    <t>Fondazione Univeneto</t>
  </si>
  <si>
    <t>2012/2561</t>
  </si>
  <si>
    <t>Fattura 58C603/12 (imp) Analisi per la determinazione numero fibre amianto aerodisperse</t>
  </si>
  <si>
    <t>2012/2562</t>
  </si>
  <si>
    <t>Fattura 58C603/12 (iva) Analisi per la determinazione numero fibre amianto aerodisperse</t>
  </si>
  <si>
    <t>2012/2764</t>
  </si>
  <si>
    <t>2012/2774</t>
  </si>
  <si>
    <t>2012/2775</t>
  </si>
  <si>
    <t>2012/2781</t>
  </si>
  <si>
    <t>2012/2786</t>
  </si>
  <si>
    <t>2012/3219</t>
  </si>
  <si>
    <t>Fattura 46C0090/12 (imp) Concessione Archivio antico i giorni 12, 13 e 14 aprile 2012</t>
  </si>
  <si>
    <t>INTERMEETING S.R.L.</t>
  </si>
  <si>
    <t>2012/3220</t>
  </si>
  <si>
    <t>Fattura 46C0090/12 (iva) Concessione Archivio antico i giorni 12, 13 e 14 aprile 2012</t>
  </si>
  <si>
    <t>2012/347</t>
  </si>
  <si>
    <t>RESTITUZIONE ANTICIPAZIONE SPESE 2012</t>
  </si>
  <si>
    <t>2012/3490</t>
  </si>
  <si>
    <t>PROROGA STUDIO,CONTROLLO,MONITORAGGIO INQUINAMENTO BACINO SCOLANTE LAGUNA VENEZIA-DGR 29/12/11n.2482</t>
  </si>
  <si>
    <t>Fondazione Antonveneta</t>
  </si>
  <si>
    <t>2012/3701</t>
  </si>
  <si>
    <t>Fattura 115C603/12 (imp) - Campionamento e analisi det. fibre amianto</t>
  </si>
  <si>
    <t>TEKNOVA AMBIENTE SRL</t>
  </si>
  <si>
    <t>2012/3702</t>
  </si>
  <si>
    <t>Fattura 115C603/12 (iva) - Campionamento e analisi det. fibre amianto</t>
  </si>
  <si>
    <t>2012/3762</t>
  </si>
  <si>
    <t>Fattura 8C0056/12 (imp)-Vendita libro "Le dimore della poesiai" edito Padova University Press</t>
  </si>
  <si>
    <t>WEBSTER S.r.l.</t>
  </si>
  <si>
    <t>2012/3763</t>
  </si>
  <si>
    <t>Fattura 8C0056/12 (iva)-Vendita libro "Le dimore della poesiai" edito Padova University Press</t>
  </si>
  <si>
    <t>2012/3766</t>
  </si>
  <si>
    <t>Fattura 10C0056/12 (imp)-Vendita libro "Formare per Tras-formare" edito Padova University Press</t>
  </si>
  <si>
    <t>2012/3767</t>
  </si>
  <si>
    <t>Fattura 10C0056/12 (iva)-Vendita libro "Formare per Tras-formare" edito Padova University Press</t>
  </si>
  <si>
    <t>2012/4025</t>
  </si>
  <si>
    <t>Fattura 59C0090/12 (imp) Concessione aula Magna il 31.03.12 per incontro "Innovazione e ricerca..."</t>
  </si>
  <si>
    <t>Andromeda Regione Veneto Onlus</t>
  </si>
  <si>
    <t>2012/4026</t>
  </si>
  <si>
    <t>Fattura 59C0090/12 (iva) Concessione aula Magna il 31.03.12 per incontro "Innovazione e ricerca..."</t>
  </si>
  <si>
    <t>2012/4315</t>
  </si>
  <si>
    <t>Flat rate Prog. Erasmus Mundus Action 2 "PRECIOSA" - Partnerships - Call for Proposals EACEA/42/11</t>
  </si>
  <si>
    <t>2012/4316</t>
  </si>
  <si>
    <t>Progetto Erasmus Mundus Action 2 "PRECIOSA" - Partnerships - Call for Proposals EACEA/42/11</t>
  </si>
  <si>
    <t>2012/4550</t>
  </si>
  <si>
    <t>Debito per rinuncia borsa dottorato di ricerca-nota prot.38086-17.07.12 (pren.446/2012)</t>
  </si>
  <si>
    <t>2012/4590</t>
  </si>
  <si>
    <t>Fattura 00017C0056/12 - Vendita libri "Le dimore della poesia" e "Arranging and rearranging..."</t>
  </si>
  <si>
    <t>2012/4591</t>
  </si>
  <si>
    <t>2012/4852</t>
  </si>
  <si>
    <t>Erasmus Mundus "EXTATIC" Doctoral Progr. in EUV and X-Ray Training Adv. Tech. for Interdisc. Cooper.</t>
  </si>
  <si>
    <t>DUBLIN CITY UNIVERSITY - DCU</t>
  </si>
  <si>
    <t>2012/4963</t>
  </si>
  <si>
    <t>Fattura 150C603/12 (imp)-Campionamenti in siti bonifica amianto e analisi per det. fibre amianto</t>
  </si>
  <si>
    <t>2012/4964</t>
  </si>
  <si>
    <t>Fattura 150C603/12 (iva)-Campionamenti in siti bonifica amianto e analisi per det. fibre amianto</t>
  </si>
  <si>
    <t>2012/5026</t>
  </si>
  <si>
    <t>Fattura 158C603/12 (imp) - Analisi per det. fibre amianto e camp. in siti bonifica amianto</t>
  </si>
  <si>
    <t>2012/5027</t>
  </si>
  <si>
    <t>Fattura 158C603/12 (iva) - Analisi per det. fibre amianto e camp. in siti bonifica amianto</t>
  </si>
  <si>
    <t>2012/5028</t>
  </si>
  <si>
    <t>Fattura 159C603/12 (imp) - Analisi per det. fibre amianto e camp. in siti bonifica amianto</t>
  </si>
  <si>
    <t>CONDOMINIO 10 DI VIA AICARDO</t>
  </si>
  <si>
    <t>2012/5029</t>
  </si>
  <si>
    <t>Fattura 159C603/12 (iva) - Analisi per det. fibre amianto e camp. in siti bonifica amianto</t>
  </si>
  <si>
    <t>2012/5034</t>
  </si>
  <si>
    <t>Fattura 163C603/12 (imp) - Analisi per det. fibre amianto e camp. in siti bonifica amianto</t>
  </si>
  <si>
    <t>EDILCOPERTURE SRL</t>
  </si>
  <si>
    <t>2012/5035</t>
  </si>
  <si>
    <t>Fattura 163C603/12 (iva) - Analisi per det. fibre amianto e camp. in siti bonifica amianto</t>
  </si>
  <si>
    <t>2012/5038</t>
  </si>
  <si>
    <t>Fattura 165C603/12 (imp) - Analisi per det. fibre amianto e camp. in siti bonifica amianto</t>
  </si>
  <si>
    <t>2012/5039</t>
  </si>
  <si>
    <t>Fattura 165C603/12 (iva) - Analisi per det. fibre amianto e camp. in siti bonifica amianto</t>
  </si>
  <si>
    <t>2012/5085</t>
  </si>
  <si>
    <t>Fattura 70C0090/12-Affid. gestione locali ad uso bar c/o Complesso Policlinico-mese di agosto 2012</t>
  </si>
  <si>
    <t>2012/536</t>
  </si>
  <si>
    <t>Contributo per intervento di restauro Giardino storico Villa Revedin Bolasco a Castelfranco Veneto</t>
  </si>
  <si>
    <t>SERVIZI PER L'ECOLOGIA SAS</t>
  </si>
  <si>
    <t>2012/550</t>
  </si>
  <si>
    <t>Debito per superamento reddito anno 2011-borsa dott.ricerca-nota prot .12916 -6.3.12 (pren. 25/2012)</t>
  </si>
  <si>
    <t>2012/5619</t>
  </si>
  <si>
    <t>WMCOLAB - European Co-Laboratory for the Integration of virtual mobility in higher education innov.</t>
  </si>
  <si>
    <t>2012/5620</t>
  </si>
  <si>
    <t>PROVIP - Promoting Virtual Mobility in Placements</t>
  </si>
  <si>
    <t>2012/5854</t>
  </si>
  <si>
    <t>Fattura 74C0090/12-Aff. locali bar c/o Compl. Policlinico (settembre+ris. danni p.do 1.07-30.09.12)</t>
  </si>
  <si>
    <t>2012/5855</t>
  </si>
  <si>
    <t>2012/646</t>
  </si>
  <si>
    <t>1 POSTO DI RICERCATORE-FAC. MED. CHIR.-MED/27-Neurochirurgia-anno 2012 (3° anno)</t>
  </si>
  <si>
    <t>2012/647</t>
  </si>
  <si>
    <t>1 POSTO DI RICERCATORE-FAC. MEDICINA CHIRURGIA- MED/38-3° anno</t>
  </si>
  <si>
    <t>2012/648</t>
  </si>
  <si>
    <t>1 POSTO RICERCATORE-FAC. MED. CHIRURGIA-MED/41-3° anno</t>
  </si>
  <si>
    <t>2012/649</t>
  </si>
  <si>
    <t>1 POSTO DI RICERCATORE-FAC. MEC. CHIRURGIA-MED/33-Malattie Apparato Locomotore-3° anno</t>
  </si>
  <si>
    <t>2012/650</t>
  </si>
  <si>
    <t>1 POSTO PROFESSORE 2a fascia-FAC. MED. CHIRURGIA-MED/38-Pediatria Generale e Specialistica-3° anno</t>
  </si>
  <si>
    <t>2012/651</t>
  </si>
  <si>
    <t>1 POSTO DI RICERCATORE-COFIN.-FAC. MED.CHIR.-MED/16-REUMATOLOGIA-(DGR 3256/2007)-6° anno</t>
  </si>
  <si>
    <t>2012/652</t>
  </si>
  <si>
    <t>1 POSTO RICERCATORE-FAC. ING.-sett.scient.disc.ING-IND/14-3° anno</t>
  </si>
  <si>
    <t>2012/653</t>
  </si>
  <si>
    <t>1 POSTO DI RICERCATORE- FAC. MED. CHIR.-MED/09-Medicina Interna-anno 2012 (2°anno)</t>
  </si>
  <si>
    <t>2012/654</t>
  </si>
  <si>
    <t>1 POSTO DI RICERCATORE - FAC. MED. CHIR.-MED/08 Anatomia Patologica-anno 2012-(2° anno)</t>
  </si>
  <si>
    <t>2012/655</t>
  </si>
  <si>
    <t>1 POSTO DI RICERCATORE- FAC. MED. CHIR.-BIO/12-anno 2012 (2° anno)</t>
  </si>
  <si>
    <t>2012/656</t>
  </si>
  <si>
    <t>1 POSTO DI RICERCATORE-FAC. MED. CHIR.-MED/05-Patologia Clinica-anno 2012 (2° anno)</t>
  </si>
  <si>
    <t>2012/657</t>
  </si>
  <si>
    <t>1 POSTO DI RICERCATORE-FAC. MED. CHIR.-MED/25-Psichiatria-anno 2012 (2° anno)</t>
  </si>
  <si>
    <t>2012/658</t>
  </si>
  <si>
    <t>1 POSTO DI RICERCATORE-FAC. MED. CHIR.-MED/40-Ginecologia e ostetricia-anno 2012 (2° anno)</t>
  </si>
  <si>
    <t>2012/659</t>
  </si>
  <si>
    <t>1 POSTO DI RICERCATORE-FAC. MEDICINA CHIRURGIA-MED/23-Chirurgia Cardiaca-anno 2012-2° anno</t>
  </si>
  <si>
    <t>DEXCOM INC.</t>
  </si>
  <si>
    <t>2012/7401</t>
  </si>
  <si>
    <t>2012/7402</t>
  </si>
  <si>
    <t>2012/7403</t>
  </si>
  <si>
    <t>2012/7404</t>
  </si>
  <si>
    <t>2012/7405</t>
  </si>
  <si>
    <t>2012/7406</t>
  </si>
  <si>
    <t>2012/7407</t>
  </si>
  <si>
    <t>2012/7408</t>
  </si>
  <si>
    <t>2012/7412</t>
  </si>
  <si>
    <t>2012/7415</t>
  </si>
  <si>
    <t>2012/7417</t>
  </si>
  <si>
    <t>2012/7421</t>
  </si>
  <si>
    <t>2012/7424</t>
  </si>
  <si>
    <t>2012/7427</t>
  </si>
  <si>
    <t>2012/7430</t>
  </si>
  <si>
    <t>2012/7433</t>
  </si>
  <si>
    <t>2012/7436</t>
  </si>
  <si>
    <t>2012/7440</t>
  </si>
  <si>
    <t>2012/7442</t>
  </si>
  <si>
    <t>2012/7535</t>
  </si>
  <si>
    <t>Progetto E!6696 PROMPT EUROSTARS-MIUR prof. Sperduti</t>
  </si>
  <si>
    <t>2012/7542</t>
  </si>
  <si>
    <t>progetto E!4809 CELLDIASP EUROSTAR-MIUR- prof. Bariani</t>
  </si>
  <si>
    <t>2012/7556</t>
  </si>
  <si>
    <t>Fattura 27C0056/12 (imp)-Vendita libro edito da Padova University Press "Verso la differenza"</t>
  </si>
  <si>
    <t>DEA MEDIAGROUP SPA</t>
  </si>
  <si>
    <t>2012/7557</t>
  </si>
  <si>
    <t>Fattura 27C0056/12 (iva)-Vendita libro edito da Padova University Press "Verso la differenza"</t>
  </si>
  <si>
    <t>2012/7560</t>
  </si>
  <si>
    <t>Fattura 29C0056/12-Vendita libri "L'enigma dei raggi cosmici", "La lirica di Edvard Kocbeck"</t>
  </si>
  <si>
    <t>2012/7562</t>
  </si>
  <si>
    <t>2012/7594</t>
  </si>
  <si>
    <t>Fattura 83C0090/12- Affidam. in gestione locali uso bar c/o Compl. Policlinico (mese ottobre 2012)</t>
  </si>
  <si>
    <t>2012/7595</t>
  </si>
  <si>
    <t>2012/7644</t>
  </si>
  <si>
    <t>Progr. LLP/ERASMUS az. Placements Consortium aa 2012/13 - Prog. "PR-T: Promotore di Relaz. Transnaz"</t>
  </si>
  <si>
    <t>AMBIENTA SRL</t>
  </si>
  <si>
    <t>2012/7915</t>
  </si>
  <si>
    <t>Saldo quota OM Borse di studio Socrates Erasmus (SMS) aa 2011/12-Emend.2 acc. 2011-1-IT2-ERA02-25911</t>
  </si>
  <si>
    <t>2012/7916</t>
  </si>
  <si>
    <t>Saldo Borse di studio Socrates Erasmus (EILC) aa 2011/12-Emend.2 acc. 2011-1-IT2-ERA02-25911</t>
  </si>
  <si>
    <t>2012/7917</t>
  </si>
  <si>
    <t>Saldo quota OM Borse di studio Socrates Erasmus (SMP) aa 2011/12-Emend.2 acc. 2011-1-IT2-ERA02-25911</t>
  </si>
  <si>
    <t>2012/803</t>
  </si>
  <si>
    <t>Debito per errata data cessazione borsa dottorato-nota prot. 17129 del 22.3.12 (pren. 25/2012)</t>
  </si>
  <si>
    <t>2012/8107</t>
  </si>
  <si>
    <t>Fattura 88C0090/12 (imp)-Affid. gestione locali uso bar c/o Complesso Policlinico-mese novembre 2012</t>
  </si>
  <si>
    <t>2012/8108</t>
  </si>
  <si>
    <t>Fattura 88C0090/12 (iva)-Affid. gestione locali uso bar c/o Complesso Policlinico-mese novembre 2012</t>
  </si>
  <si>
    <t>2012/826</t>
  </si>
  <si>
    <t>1 BORSA DOTT.RICERCA 25 CICLO-3a rata (funz.to-estero)MED.SVIL.-SC.PROGR. IND.SC.CHIR.,PEDIAT.,SPER.</t>
  </si>
  <si>
    <t>2012/8520</t>
  </si>
  <si>
    <t>FINANZIAMENTO SCUOLA GALILEIANA- A.A. 12/13</t>
  </si>
  <si>
    <t>2012/8747</t>
  </si>
  <si>
    <t>PROV. BZ - Assistenza tecnica per il calcolo dei pagamenti agro-climatico-ambientali</t>
  </si>
  <si>
    <t>2012/880</t>
  </si>
  <si>
    <t>1 POSTO PROF. Ia FASCIA-FAC. MED. CHIR.-MED/23-Chirurgia Cardiaca-anno 2012-2° anno</t>
  </si>
  <si>
    <t>2012/881</t>
  </si>
  <si>
    <t>1 POSTO PROF.1a FASCIA-FAC. MED.CHIR.-MED/18-Chirurgia Generale-anno 2012-2° anno</t>
  </si>
  <si>
    <t>2012/884</t>
  </si>
  <si>
    <t>1 POSTO PROF. 1a FASCIA-FAC. MED.CHIR.-MED/18-Chirurgia Generale-anno 2012-2° anno</t>
  </si>
  <si>
    <t>2012/8856</t>
  </si>
  <si>
    <t>Fattura 89C0090/12 (imp) - Concessione Aula Nievo il 23.03.12 seminario prof. Plebani</t>
  </si>
  <si>
    <t>BIOMEDIA S.R.L.</t>
  </si>
  <si>
    <t>2012/8857</t>
  </si>
  <si>
    <t>Fattura 89C0090/12 (iva) - Concessione Aula Nievo il 23.03.12 seminario prof. Plebani</t>
  </si>
  <si>
    <t>2012/886</t>
  </si>
  <si>
    <t>1 POSTO PROF. 2aFASCIA-FAC. MED. CHIR.-MED/09-Medicina Interna-anno 2012-2° anno</t>
  </si>
  <si>
    <t>2012/8863</t>
  </si>
  <si>
    <t>2012/8864</t>
  </si>
  <si>
    <t>2012/887</t>
  </si>
  <si>
    <t>1 POSTO PROF. 1A FASCIA-FINANZ.PARZ.-FAC.MED.CHIR.-MED/40-Ginecol. Ostetr.-anno 2012-3°anno</t>
  </si>
  <si>
    <t>2012/8893</t>
  </si>
  <si>
    <t>4% su iscriz. Master di II° livello "REACH:Registration, Evaluation, ...(EC 1907/2006)" A.A. 2011/12</t>
  </si>
  <si>
    <t>2012/896</t>
  </si>
  <si>
    <t>1 BORSA DOTT.RICERCA 25 CICLO-3a rata - SC.TECNOL.-MIS. SPAZIALI IND. MIS. MECCAN. ING.- SPAZIO</t>
  </si>
  <si>
    <t>2012/8971</t>
  </si>
  <si>
    <t>Fattura 32C0056/2012 (imp) - Vendita libri e catalofo editi da Padova University Press</t>
  </si>
  <si>
    <t>2012/8972</t>
  </si>
  <si>
    <t>Fattura 32C0056/2012 (iva) - Vendita libri e catalofo editi da Padova University Press</t>
  </si>
  <si>
    <t>2012/9233</t>
  </si>
  <si>
    <t>Spese telefoniche anno 2012 - dal 1° ottobre 2011 al 30 settembre 2012 - CISL</t>
  </si>
  <si>
    <t>2012/9275</t>
  </si>
  <si>
    <t>2012/9302</t>
  </si>
  <si>
    <t>Progetto Grandi Attrezzature-terza edizione- conv.rep. 2141/2012</t>
  </si>
  <si>
    <t>2012/9467</t>
  </si>
  <si>
    <t>Debito come da nota prot. 64327 del 6.12.12</t>
  </si>
  <si>
    <t>2012/9472</t>
  </si>
  <si>
    <t>Fattura 94C0090/12-Affid. gestione locali uso bar c/o Policlinico (dicembre 2012+ris. danni ott-dic)</t>
  </si>
  <si>
    <t>2012/9473</t>
  </si>
  <si>
    <t>2012/965</t>
  </si>
  <si>
    <t>Debito come da dettaglio nota prot. 15706-21.03.12</t>
  </si>
  <si>
    <t>CACCIATORI MELCHIORRE</t>
  </si>
  <si>
    <t>2012/9859</t>
  </si>
  <si>
    <t>Fattura 35C0056/12 (imp)-Vendita libri editi da Padova University Press (D.d.t. n.43-43/bis 6.12.12)</t>
  </si>
  <si>
    <t>ARBOR SAPIENTIAE S.R.L.</t>
  </si>
  <si>
    <t>2012/9860</t>
  </si>
  <si>
    <t>Fattura 35C0056/12 (iva)-Vendita libri editi da Padova University Press (D.d.t. n.43-43/bis 6.12.12)</t>
  </si>
  <si>
    <t>2012/9861</t>
  </si>
  <si>
    <t>Fattura 36C0056/12 (imp)-Vendita libri "Enigma dei raggi cosmici" e "Le dimore della poesia" PUP</t>
  </si>
  <si>
    <t>2012/9862</t>
  </si>
  <si>
    <t>Fattura 36C0056/12 (iva)-Vendita libri "Enigma dei raggi cosmici" e "Le dimore della poesia" PUP</t>
  </si>
  <si>
    <t>2012/9865</t>
  </si>
  <si>
    <t>Fattura 38C0056/12 (imp)-Vendita libri "Arranging and rearranging", "Pensare, fare..." editi da PUP</t>
  </si>
  <si>
    <t>2012/9866</t>
  </si>
  <si>
    <t>Fattura 38C0056/12 (iva)-Vendita libri "Arranging and rearranging", "Pensare, fare..." editi da PUP</t>
  </si>
  <si>
    <t>Ne-t TELERETE NORDEST s.r.l.</t>
  </si>
  <si>
    <t>quota relativa a.a. 2012/2013</t>
  </si>
  <si>
    <t>Progetti di ricerca finanziati dal M.I.U.R.</t>
  </si>
  <si>
    <t>Contributi dal M.I.U.R.</t>
  </si>
  <si>
    <t xml:space="preserve">Spese did. e ricerca su prog.Ateneo centralizzati                                                       </t>
  </si>
  <si>
    <t>Tipologia della spesa</t>
  </si>
  <si>
    <t>Impegnato</t>
  </si>
  <si>
    <t xml:space="preserve">Preventivo </t>
  </si>
  <si>
    <t>Limiti di</t>
  </si>
  <si>
    <t>Riferimento</t>
  </si>
  <si>
    <t>finanziario</t>
  </si>
  <si>
    <t>spesa</t>
  </si>
  <si>
    <t>norme di contenimento</t>
  </si>
  <si>
    <t>Formazione</t>
  </si>
  <si>
    <t>(1)</t>
  </si>
  <si>
    <t>(2)</t>
  </si>
  <si>
    <t>Missioni</t>
  </si>
  <si>
    <t>Relazioni pubbliche e rappresentanza</t>
  </si>
  <si>
    <t>F.S.1.03.04.01</t>
  </si>
  <si>
    <t>(3)</t>
  </si>
  <si>
    <t>Manutenzione degli immobili</t>
  </si>
  <si>
    <t>(4)</t>
  </si>
  <si>
    <t>(5)</t>
  </si>
  <si>
    <t>ALLEGATO N.11 (parte 1)</t>
  </si>
  <si>
    <t>ALTRE NORME DI CONTENIMENTO</t>
  </si>
  <si>
    <t>(Dati cumulati in milioni di euro)</t>
  </si>
  <si>
    <t>0037174 - Universita' Studi Padova</t>
  </si>
  <si>
    <t>Gestione Bilancio</t>
  </si>
  <si>
    <t>Fondi Unione Europea</t>
  </si>
  <si>
    <t>Tesoreria</t>
  </si>
  <si>
    <t>MIUR</t>
  </si>
  <si>
    <t>FSN</t>
  </si>
  <si>
    <t>Altri Ministeri</t>
  </si>
  <si>
    <t>0023211 - MINTES-F.ROT.FINANZIAM. CEE</t>
  </si>
  <si>
    <t>0023209 - MINTES.F.ROT.POLIT.CEE FIN.NAZ</t>
  </si>
  <si>
    <t>0003001 - FONDO AGEVOLAZIONI RICERCA-FAR</t>
  </si>
  <si>
    <t>Versamento</t>
  </si>
  <si>
    <t>Prelevamento</t>
  </si>
  <si>
    <t>V - P</t>
  </si>
  <si>
    <t>Effetto Fabbisogno</t>
  </si>
  <si>
    <t>Giacenza fine mese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</si>
  <si>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</si>
  <si>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</si>
  <si>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</si>
  <si>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</si>
  <si>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</si>
  <si>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</si>
  <si>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</si>
  <si>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</si>
  <si>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</si>
  <si>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</si>
  <si>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</si>
  <si>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</si>
  <si>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ALLEGATO N.11 (parte 3)</t>
  </si>
  <si>
    <t>AZIENDA PER I SERVIZI SANITARI N. 2 "ISONTINA"</t>
  </si>
  <si>
    <t>ABRESEARCH S.r.l.</t>
  </si>
  <si>
    <t>ASSOCIAZIONE AMICI DEL RENE DI VICENZA-ONLUS</t>
  </si>
  <si>
    <t>BMR GENOMICS SRL</t>
  </si>
  <si>
    <t>BUHLER AG</t>
  </si>
  <si>
    <t>DALLARA AUTOMOBILI S.p.A.</t>
  </si>
  <si>
    <t>FONDAZIONE BRUNO KESSLER</t>
  </si>
  <si>
    <t>INAF-OSSERVATORIO ASTRONOMICO DI PADOVA</t>
  </si>
  <si>
    <t>ISTITUTO NAZIONALE PREVIDENZA SOCIALE-INPS</t>
  </si>
  <si>
    <t>ROCHE S.P.A.</t>
  </si>
  <si>
    <t>SAET SpA</t>
  </si>
  <si>
    <t>SANOFI PASTEUR MSD SPA</t>
  </si>
  <si>
    <t>TELEA ELECTRONIC ENGINEERING SRL</t>
  </si>
  <si>
    <t>VERITAS S.p.A.</t>
  </si>
  <si>
    <t>Centro di ricerca interdipartimentale per le Biotecnologie Innovative (CRIBI)</t>
  </si>
  <si>
    <t>Centro di Ateneo per le Biblioteche (CAB)</t>
  </si>
  <si>
    <t>CRIEP - Centro di ricerca interuniveristario per l'economia pubblica</t>
  </si>
  <si>
    <t>Centro Diritti Umani</t>
  </si>
  <si>
    <t>Dipartimento di Scienze Del Farmaco - DSF</t>
  </si>
  <si>
    <t>Dipartimento di Ingegneria Civile, Edile e Ambientale - ICEA</t>
  </si>
  <si>
    <t>Dipartimento di Psicologia Generale - DPG</t>
  </si>
  <si>
    <t>Centro di servizi interdipartimentali C.U.G.A.S.</t>
  </si>
  <si>
    <t>CIRCE - Centro interdip. di ricerca per lo studio dei materiali cementizi e dei leganti idraulici</t>
  </si>
  <si>
    <t>I.V.A. SU ATTIVITA' CONTO TERZI - conto F.E.1.02.05</t>
  </si>
  <si>
    <t>ATTIVITA' AGRICOLA  - conto F.E.1.02.03</t>
  </si>
  <si>
    <t>CAMERA DI COMMERCIO INDUSTRIA ARTIGIANATO AGRICOLTURA DI PADOVA</t>
  </si>
  <si>
    <t>COLLEGIO UNIVERSITARIO DON MAZZA</t>
  </si>
  <si>
    <t>COMUNE DI BRESSANONE</t>
  </si>
  <si>
    <t>COMUNE DI CASTELFRANCO VENETO</t>
  </si>
  <si>
    <t>EUROPEAN INTER UNIVERSITY CENTRE-E.I.U.C.</t>
  </si>
  <si>
    <t>FONDAZIONE GEOMETRI DEL GATTAMELATA DI PADOVA</t>
  </si>
  <si>
    <t>FONDAZIONE UGO E OLGA LEVI</t>
  </si>
  <si>
    <t>NUOVA OMPI SRL</t>
  </si>
  <si>
    <t>PROVINCIA DI PADOVA</t>
  </si>
  <si>
    <t>SPECCHIASOL</t>
  </si>
  <si>
    <t>UNIVERSIDAD COMPLUTENSE DE MADRID</t>
  </si>
  <si>
    <t>UNIVERSITA' DEGLI STUDI DELL'INSUBRIA</t>
  </si>
  <si>
    <t>UNIVERSITA' DEGLI STUDI DI MACERATA</t>
  </si>
  <si>
    <t>UNIVERSITA' DEGLI STUDI DI PARMA</t>
  </si>
  <si>
    <t>UNIVERSITA' DEGLI STUDI DI VERONA</t>
  </si>
  <si>
    <t>UNIVERSITA' DI NAPOLI FEDERICO II</t>
  </si>
  <si>
    <t>Università di Trento</t>
  </si>
  <si>
    <t>XUNTA DE GALICIA-CONSELLERIA DE EDUCATION</t>
  </si>
  <si>
    <t>Scuola Galileiana di Studi Superiori</t>
  </si>
  <si>
    <t>Centro interdipartimentale di ricerca sul Nordest "Giorgio Lago" (CIRN)</t>
  </si>
  <si>
    <t>Universite Libre de Bruxelles-</t>
  </si>
  <si>
    <t>ASSOCIAZIONE ITALIANA PER LA RICERCA SUL CANCRO</t>
  </si>
  <si>
    <t>ASSOCIAZIONE RICERCHE CARDIOPATIE ARITMICHE A.R.C.A.</t>
  </si>
  <si>
    <t>FONDAZIONE M. TETTAMANTI ONLUS</t>
  </si>
  <si>
    <t>REGIONE DEL VENETO - ATTIVITA' CULTURALI E SPETTACOLO</t>
  </si>
  <si>
    <t>UNICARVE Ass. Produttori Carni Bovine del Triveneto</t>
  </si>
  <si>
    <t>ENEA - Ag.Naz. per le nuove tecnologie, l'energia e lo sviluppo economico sostenibile</t>
  </si>
  <si>
    <t>FONDAZIONE "GIOVANNI PASCALE"</t>
  </si>
  <si>
    <t>Unione regionale delle camere di commercio, industria, artigianato e agricoltura del Veneto</t>
  </si>
  <si>
    <t>COMITATO TELETHON FONDAZIONE ONLUS</t>
  </si>
  <si>
    <t>Comune di Pula</t>
  </si>
  <si>
    <t>Fondazione Centro Studi Enel</t>
  </si>
  <si>
    <t>BENEFICENTIA STIFTUNG</t>
  </si>
  <si>
    <t>TEVA ITALIA S.r.l.</t>
  </si>
  <si>
    <t>CASARIN ROBERTO</t>
  </si>
  <si>
    <t>D'ERRICO MARINA</t>
  </si>
  <si>
    <t>ASSOCIAZIONE ITALIANA DI PSICOLOGIA</t>
  </si>
  <si>
    <t>FONDAZIONE EDMUND MACH</t>
  </si>
  <si>
    <t>Istituto di Astrofisica e Planetologia Spaziali</t>
  </si>
  <si>
    <t>UNIVERSITA' POLITECNICA DELLE MARCHE</t>
  </si>
  <si>
    <t>CONSORZIO ETHICS</t>
  </si>
  <si>
    <t>I.N.A.F. OSSERVATORIO ASTRONOMICO DI CAPODIMONTE NAPOLI</t>
  </si>
  <si>
    <t>CONSIGLIO REGIONALE DEL VENETO</t>
  </si>
  <si>
    <t>CONSORZIO TUTELA FORMAGGIO ASIAGO</t>
  </si>
  <si>
    <t>US ARMY RDECOM ACQ CTR - W911NF</t>
  </si>
  <si>
    <t>AZIENDA UNITA' LOCALE SOCIO SANITARIA N. 13</t>
  </si>
  <si>
    <t>MEDIOCREDITO ITALIANO S.P.A.</t>
  </si>
  <si>
    <t>AZIENDA PROVINCIALE PER I SERVIZI SANITARI - PROVINCIA AUTONOMA DI TRENTO</t>
  </si>
  <si>
    <t>CASCINE BELMONTE DI DI MARTINO ENRICO</t>
  </si>
  <si>
    <t>FUNGAMICO SOCIETA' COOPERATIVA AGRICOLA</t>
  </si>
  <si>
    <t>ASSOCIAZIONE REGIONALE PRODUTTORI LATTE DEL VENETO (A.PRO.LA.V.)</t>
  </si>
  <si>
    <t>CONSORZIO AGRARIO  DI PADOVA E VENEZIA</t>
  </si>
  <si>
    <t>BILL &amp; MELINDA GATES FOUNDATION</t>
  </si>
  <si>
    <t>GILEAD SCIENCES S.R.L.</t>
  </si>
  <si>
    <t>OSPEDALE PEDIATRICO DEL BAMBINO GESU' - IRCCS</t>
  </si>
  <si>
    <t>FONDAZIONE PER LA RICERCA SCIENTIFICA TERMALE</t>
  </si>
  <si>
    <t>GEOX S.P.A.</t>
  </si>
  <si>
    <t>AZIENDA OSPEDALIERA UNIVERSITARIA INTEGRATA VERONA</t>
  </si>
  <si>
    <t>HFSPO Human Frontier Science Program Organization</t>
  </si>
  <si>
    <t>COMUNITÀ DI VENEZIA SOCIETÀ COOPERATIVA SOCIALE</t>
  </si>
  <si>
    <t>CGIL VENETO</t>
  </si>
  <si>
    <t>AZOVE SOCIETA' AGRICOLA COOPERATIVA</t>
  </si>
  <si>
    <t>JOHN TEMPLETON FOUNDATION</t>
  </si>
  <si>
    <t>UNIVERSITA' VITA-SALUTE SAN RAFFAELE</t>
  </si>
  <si>
    <t>UNIVERSITA' DEGLI STUDI DI ROMA "TOR VERGATA"</t>
  </si>
  <si>
    <t>FONDAZIONE BANCA DEGLI OCCHI  DEL VENETO - ONLUS</t>
  </si>
  <si>
    <t>DIREZIONE REGIONALE PER I BENI CULTURALI E PAESAGGISTICI DEL VENETO</t>
  </si>
  <si>
    <t>TEAGASC</t>
  </si>
  <si>
    <t>ESCMID - European Society of Clinical Microbiology and Infectious Diseases</t>
  </si>
  <si>
    <t>FERMI RESEARCH ALLIANCE, LLC</t>
  </si>
  <si>
    <t>UNIVERSITA' DEGLI STUDI DI CATANIA</t>
  </si>
  <si>
    <t>FONDAZIONE CARIPLO</t>
  </si>
  <si>
    <t>FORUM VENETO DELLE ASSOCIAZIONI FAMILIARI</t>
  </si>
  <si>
    <t>ASSOCIAZIONE PUZZLE ONLUS</t>
  </si>
  <si>
    <t>UNIONCAMERE DEL VENETO - EUROSPORTELLO</t>
  </si>
  <si>
    <t>LINFA ASSOCIAZIONE ONLUS</t>
  </si>
  <si>
    <t>ISTITUTO DI FISIOLOGIA CLINICA DEL C.N.R.  (IFC CNR)</t>
  </si>
  <si>
    <t>UNIVERSITA'  DEGLI  STUDI DI FIRENZE</t>
  </si>
  <si>
    <t>COMUNE DI VENEZIA</t>
  </si>
  <si>
    <t>ENTE PARCO NAZIONALE DOLOMITI BELLUNESI</t>
  </si>
  <si>
    <t>SERVIER ITALIA S.p.A.</t>
  </si>
  <si>
    <t>MERCK SERONO S.p.A.</t>
  </si>
  <si>
    <t>ASSOCIAZIONE RETINITE PIGMENTOSA TRIVENETO</t>
  </si>
  <si>
    <t>Istituto Nazionale di Astrofisica Osservatorio Astronomico di Torino</t>
  </si>
  <si>
    <t>ISTITUTO ZOOPROFILATTICO SPERIMENTALE DELLA  LOMBARDIA E DELL'EMILIA ROMAGNA "B. UBERTINI"</t>
  </si>
  <si>
    <t>CONSORZIO FERRARA RICERCHE POLO TECNOLOGICO</t>
  </si>
  <si>
    <t>BAYER S.P.A.</t>
  </si>
  <si>
    <t>ASSOCIAZIONE GIOVANI E CUORE ARITMICO ONLUS</t>
  </si>
  <si>
    <t>VIROPHARMA SPRL-BVBA</t>
  </si>
  <si>
    <t>Unione degli Industriali della Provincia di Padova-Confindustria Padova</t>
  </si>
  <si>
    <t>PANASONIC Corporation, Industrial Devices Company</t>
  </si>
  <si>
    <t>UNIVERSITY OF VIRGINIA</t>
  </si>
  <si>
    <t>FONDAZIONE AQUILEIA</t>
  </si>
  <si>
    <t>KSSENA - Energy Agency of Savinjska, Saleska and Koroska region</t>
  </si>
  <si>
    <t>ISTITUTO ZOOPROFILATTICO SPERIMENTALE DELLA SICILIA</t>
  </si>
  <si>
    <t>REGIONE PUGLIA</t>
  </si>
  <si>
    <t>RECKITT BENCKISER ITALIA S.p.A.</t>
  </si>
  <si>
    <t>INEA - ISTITUTO NAZIONALE ECONOMIA AGRARIA</t>
  </si>
  <si>
    <t>CONSORZIO DI TUTELA DELLA DENOMINAZIONE DI ORIGINE CONTROLLATA PROSECCO</t>
  </si>
  <si>
    <t>EUROPEAN SCIENCE FOUNDATION</t>
  </si>
  <si>
    <t>FONDAZIONE IRCCS CA' GRANDA - OSPEDALE MAGGIORE POLICLINICO</t>
  </si>
  <si>
    <t>FUNDACAO BIAL</t>
  </si>
  <si>
    <t>AZIENDA REGIONALE PER IL DIRITTO ALLO STUDIO UNIVERSITARIO DI PADOVA - E.S.U. DI PADOVA</t>
  </si>
  <si>
    <t>OFFICE OF NAVAL RESEARCH</t>
  </si>
  <si>
    <t>ISTITUTO AUXOLOGICO ITALIANO</t>
  </si>
  <si>
    <t>ATTIVITA' DIDATTICHE IN ROVIGO-cofinanziamento-A.A.13/14</t>
  </si>
  <si>
    <t>Progetto PROVACI-PON01_02324/7-2° acconto</t>
  </si>
  <si>
    <t>CONSISTENZA DEL PERSONALE AL 31/12/2013</t>
  </si>
  <si>
    <t>PROFESSORI DI RUOLO DI I^ FASCIA</t>
  </si>
  <si>
    <t>PROFESSORI DI RUOLO DI II^ FASCIA</t>
  </si>
  <si>
    <t>RICERCATORI</t>
  </si>
  <si>
    <t>Professore straordinario</t>
  </si>
  <si>
    <t>Professore ordinario</t>
  </si>
  <si>
    <t>Impegni esercizio 2013</t>
  </si>
  <si>
    <t>Acquisto di Voucher per attività di "Senior di Ateneo"</t>
  </si>
  <si>
    <t>Impegni  esercizio 2013</t>
  </si>
  <si>
    <t>SPESE PER ACQUISTO DI BENI E SERVIZI DELL'AMMINISTRAZIONE CENTRALE</t>
  </si>
  <si>
    <t>Convegno Permanente dei Dirigenti Amministrativi delle Universita - CO.D.A.U.</t>
  </si>
  <si>
    <t>Federazione Scacchistica Italiana - Comitato regionale veneto scacchi</t>
  </si>
  <si>
    <t>UPPI - UNIONE PICCOLI PROPIETARI IMMOBILARI</t>
  </si>
  <si>
    <t>RUIAP - Rete Universitaria per l'Apprendimento Permanente</t>
  </si>
  <si>
    <t>Somme da versare ai sensi art. 67, comma 6 Decreto Legge 112/2008</t>
  </si>
  <si>
    <t>Somme da versare ai sensi art. 6, comma 21 Decreto Legge 78/2010 (L.122/2010)</t>
  </si>
  <si>
    <t>Somme provenienti da riduzioni di spesa di cui all'art.1, comma 141 L. 24/12/2012 n.228</t>
  </si>
  <si>
    <t>Somme da versare ai sensi dell'art. 61, comma 17 del Decreto Legge 112/2008</t>
  </si>
  <si>
    <t>quota relativa a.a. 2013/2014</t>
  </si>
  <si>
    <t>F.S.2.11.02.02</t>
  </si>
  <si>
    <t>a favore strutture con autonomia di gestione</t>
  </si>
  <si>
    <t>F.S.2.11.02.03</t>
  </si>
  <si>
    <t>F.S.2.11.01.01</t>
  </si>
  <si>
    <t>F.S.2.11.02.11</t>
  </si>
  <si>
    <t>Strutture con autonomia di gestione
conto F.S.2.11.03.01</t>
  </si>
  <si>
    <t>DIPARTIMENTO DI SCIENZE STORICHE E GEOGRAFICHE E DELL'ANTICHITA' "DISSGEA"</t>
  </si>
  <si>
    <t>DIPARTIMENTO DI SCIENZE POLITICHE, GIURIDICHE E STUDI INTERNAZIONALI SPGI</t>
  </si>
  <si>
    <t>DIPARTIMENTO DI DIRITTO PRIVATO E CRITICA DEL DIRITTO (DDPCD)</t>
  </si>
  <si>
    <t>DIPARTIMENTO DI FILOSOFIA, SOCIOLOGIA, PEDAGOGIA E PSICOLOGIA APPLICATA (FISPPA)</t>
  </si>
  <si>
    <t>DIPARTIMENTO DI STUDI LINGUISTICI E LETTERARI (DISLL)</t>
  </si>
  <si>
    <t>DIPARTIMENTO DEI BENI CULTURALI: ARCHEOLOGIA, STORIA DELL'ARTE, DEL CINEMA E DELLA MUSICA (DBC)</t>
  </si>
  <si>
    <t>DIPARTIMENTO DI SALUTE DELLA DONNA E DEL BAMBINO - SDB</t>
  </si>
  <si>
    <t>DIPARTIMENTO DI SCIENZE BIOMEDICHE - DSB</t>
  </si>
  <si>
    <t>DIPARTIMENTO DI SCIENZE CHIRURGICHE, ONCOLOGICHE E GASTROENTEROLOGICHE DISCOG</t>
  </si>
  <si>
    <t>DIPARTIMENTO DI SCIENZE DEL FARMACO - DSF</t>
  </si>
  <si>
    <t>DIPARTIMENTO DI NEUROSCIENZE SCIENZE NPSRR</t>
  </si>
  <si>
    <t>DIPARTIMENTO DI SCIENZE CARDIOLOGICHE, TORACICHE E VASCOLARI</t>
  </si>
  <si>
    <t>DIPARTIMENTO DI INGEGNERIA CIVILE, EDILE E AMBIENTALE - ICEA</t>
  </si>
  <si>
    <t>DIPARTIMENTO DI INGEGNERIA INDUSTRIALE</t>
  </si>
  <si>
    <t>DIPARTIMENTO DI MEDICINA - DIMED</t>
  </si>
  <si>
    <t>DIPARTIMENTO DI AGRONOMIA ANIMALI ALIMENTI RISORSE NATURALI E AMBIENTE - DAFNAE</t>
  </si>
  <si>
    <t>DIPARTIMENTO DI MEDICINA MOLECOLARE</t>
  </si>
  <si>
    <t>DIPARTIMENTO DI FISICA E ASTRONOMIA "GALILEO GALILEI"</t>
  </si>
  <si>
    <t>DIPARTIMENTO DI BIOMEDICINA COMPARATA E ALIMENTAZIONE (BCA)</t>
  </si>
  <si>
    <t>DIPARTIMENTO DI MEDICINA ANIMALE, PRODUZIONI E SALUTE - MAPS</t>
  </si>
  <si>
    <t>DIPARTIMENTO DI BIOLOGIA</t>
  </si>
  <si>
    <t>DIPARTIMENTO DI DIRITTO PUBBLICO, INTERNAZIONALE E COMUNITARIO</t>
  </si>
  <si>
    <t>DIPARTIMENTO DI GEOSCIENZE</t>
  </si>
  <si>
    <t>DIPARTIMENTO DI INGEGNERIA DELL'INFORMAZIONE</t>
  </si>
  <si>
    <t>DIPARTIMENTO DI MATEMATICA</t>
  </si>
  <si>
    <t>DIPARTIMENTO DI PSICOLOGIA DELLO SVILUPPO E DELLA SOCIALIZZAZIONE</t>
  </si>
  <si>
    <t>DIPARTIMENTO DI PSICOLOGIA GENERALE</t>
  </si>
  <si>
    <t>DIPARTIMENTO DI SCIENZE CHIMICHE</t>
  </si>
  <si>
    <t>DIPARTIMENTO DI SCIENZE ECONOMICHE E AZIENDALI "MARCO FANNO"</t>
  </si>
  <si>
    <t>DIPARTIMENTO DI SCIENZE STATISTICHE</t>
  </si>
  <si>
    <t>DIPARTIMENTO DI TECNICA E GESTIONE DEI SISTEMI INDUSTRIALI</t>
  </si>
  <si>
    <t>DIPARTIMENTO DI TERRITORIO E SISTEMI AGRO-FORESTALI (TESAF)</t>
  </si>
  <si>
    <t>CENTRO INTERDIPARTIMENTALE DI STUDI E ATTIVITA SPAZIALI "G. COLOMBO"</t>
  </si>
  <si>
    <t>CENTRO LINGUISTICO DI ATENEO</t>
  </si>
  <si>
    <t>CENTRO INTERDIPARTIMENTALE DI RICERCA - CENTRO RICERCHE FUSIONE</t>
  </si>
  <si>
    <t>CENTRO DI ATENEO PER I MUSEI (CAM)</t>
  </si>
  <si>
    <t>CENTRO MULTIMEDIALE E E-LEARNING DI ATENEO (CMELA)</t>
  </si>
  <si>
    <t>CENTRO INTERDIP. DI RICERCA E SERVIZI "OSPEDALE VETERINARIO UNIVERSITARIO DIDATTICO" (CIRSOV)</t>
  </si>
  <si>
    <t>TOTALE  ASSEGNAZIONI - STRUTTURE CON AUTONOMIA DI GESTIONE</t>
  </si>
  <si>
    <t>CENTRO DI ATENEO ORTO BOTANICO</t>
  </si>
  <si>
    <t>SCUOLA GALILEIANA DI STUDI SUPERIORI</t>
  </si>
  <si>
    <t>CENTRO PER LA STORIA DELL'UNIVERSITÀ</t>
  </si>
  <si>
    <t>Dati di spesa anno 2013</t>
  </si>
  <si>
    <t xml:space="preserve">Lettori di  scambio culturale (Giada)             
</t>
  </si>
  <si>
    <t>di cui T.F.A.</t>
  </si>
  <si>
    <t>per  T.F.A.</t>
  </si>
  <si>
    <t>Strutture con autonomia di gestione</t>
  </si>
  <si>
    <t>conto F.S.2.11.02.05</t>
  </si>
  <si>
    <t>TOTALE  ASSEGNAZIONI  - AMMINISTRAZIONE CENTRALE</t>
  </si>
  <si>
    <t>DIPARTIMENTO DI BIOMEDICINA COMPARATA ED ALIMENTAZIONE (BCA)</t>
  </si>
  <si>
    <t>DIPARTIMENTO DI DIRITTO PRIVATO E CRITICA DEL DIRITTO (DPCD)</t>
  </si>
  <si>
    <t>DIPARTIMENTO DI INGEGNERIA CIVILE, EDILE E AMBIENTALE</t>
  </si>
  <si>
    <t>DIPARTIMENTO DI INGEGNERIA DELL'INFORMAZIONE DEI</t>
  </si>
  <si>
    <t>DIPARTIMENTO DI INGEGNERIA INDUSTRIALE DII</t>
  </si>
  <si>
    <t>DIPARTIMENTO DI PSICOLOGIA GENERALE DPG</t>
  </si>
  <si>
    <t>DIPARTIMENTO DI SCIENZE ECONOMICHE E AZIENDALI 'MARCO FANNO'</t>
  </si>
  <si>
    <t>DIPARTIMENTO DI SCIENZE STORICHE, GEOGRAFICHE E DELL'ANTICHITÀ "DISSGEA"</t>
  </si>
  <si>
    <t>DIPARTIMENTO DI PSICOLOGIA DELLO SVILUPPO E DELLA SOCIALIZZAZIONE DPSS</t>
  </si>
  <si>
    <t>ASSEGNAZIONI PER ATTREZZATURE SCIENTIFICHE</t>
  </si>
  <si>
    <t>Strutture con autonomia di gestione
conto F.S.2.11.03.08</t>
  </si>
  <si>
    <t>Contratti e contributi di ricerca da soggetti pubblici e privati - quota parte per premi di studio</t>
  </si>
  <si>
    <t>Contratti e contributi da soggetti pubblici e privati per didattica - quota parte per premi di studio</t>
  </si>
  <si>
    <t>Contratti di formazione specialistica (MEF)</t>
  </si>
  <si>
    <t>Recupero e restituzione borse di studio - quota parte per borse di studio post lauream</t>
  </si>
  <si>
    <t>Recupero spese e ritenute da strutture autonome - quota parte per borse di studio post lauream</t>
  </si>
  <si>
    <t>Premi di studio e altre borse</t>
  </si>
  <si>
    <t>conto F.S.2.11.03.07</t>
  </si>
  <si>
    <t>DIPARTIMENTO DI FISICA E ASTRONOMIA "GALILEO GALILEI" DFA</t>
  </si>
  <si>
    <t>DIPARTIMENTO DI SCIENZE CHIMICHE DISC</t>
  </si>
  <si>
    <t>Totale assegnazioni per Giovani ricercatori indiani e nepalesi</t>
  </si>
  <si>
    <t>DIPARTIMENTO DI MATEMATICA DM</t>
  </si>
  <si>
    <t>DIPARTIMENTO DI TECNICA E GESTIONE DEI SISTEMI INDUSTRIALI DTG</t>
  </si>
  <si>
    <t>Totale assegnazioni per Sostegno ricercatori per attività di networking e progetti di ricerca internazionale</t>
  </si>
  <si>
    <t>Strutture con autonomia di gestione
conto F.S.2.11.03.13</t>
  </si>
  <si>
    <t>Trattenute da versare allo Stato</t>
  </si>
  <si>
    <t xml:space="preserve">ADEGUAMENTO DELLA SPESA ALLE NORME DI CONTENIMENTO </t>
  </si>
  <si>
    <t xml:space="preserve">Acquisto, manutenzione, noleggio ed esercizio di autovetture </t>
  </si>
  <si>
    <t>Art.5 DL n.95 del 6/7/2012 convertito in Legge n. 135 del 7/8/2012 (50% spesa 2011)</t>
  </si>
  <si>
    <t>Art.6 c.13 Legge n.122 del 30/7/2010 (50% spesa 2009)</t>
  </si>
  <si>
    <t>F.S.2.10.02.02</t>
  </si>
  <si>
    <t>Art.6 c.12 Legge n.122 del 30/7/2010 (50% spesa 2009)</t>
  </si>
  <si>
    <t>F.S.2.10.02.01</t>
  </si>
  <si>
    <t>Art.6 c.8 Legge n.122 del 30/7/2010 (20% spesa 2009)</t>
  </si>
  <si>
    <t>F.S.2.10.02.05</t>
  </si>
  <si>
    <t>Art.2 c. 593 Legge n.244 del 24/12//2007 (Spesa in misura inferiore all'impegnato 2008)</t>
  </si>
  <si>
    <t>Spese per indennità, compensi, gettoni organi</t>
  </si>
  <si>
    <t>Art.6 c.3 Legge n.122 del 30/7/2010 (riduzione 10% rispetto al 30/4/2010)</t>
  </si>
  <si>
    <t>Art.2 c. 618 Legge n.244 del 24/12/2007 e art.8 c. 1 Legge n.122 del 30/7/2010 (2% del valore del patrimonio immobiliare)</t>
  </si>
  <si>
    <t>Art.1 c.141 Legge n.228 del 24/12/2012  (20% spesa media 2010-2011)</t>
  </si>
  <si>
    <t>F.S.2.10.02.14</t>
  </si>
  <si>
    <r>
      <t xml:space="preserve">2) Limite dell’80% delle spese per il personale sull’F.F.O
</t>
    </r>
    <r>
      <rPr>
        <i/>
        <sz val="12"/>
        <color rgb="FFFF0000"/>
        <rFont val="Times New Roman"/>
        <family val="1"/>
      </rPr>
      <t xml:space="preserve">    (Decreto Legislativo 29 marzo 2012, n.49 – art.5)</t>
    </r>
  </si>
  <si>
    <r>
      <t xml:space="preserve">4) Limite di fabbisogno
    </t>
    </r>
    <r>
      <rPr>
        <i/>
        <sz val="12"/>
        <color rgb="FFFF0000"/>
        <rFont val="Times New Roman"/>
        <family val="1"/>
      </rPr>
      <t>(Legge n.296/2006, art.1 comma 637)</t>
    </r>
  </si>
  <si>
    <r>
      <t>3) Limite sull’indebitamento</t>
    </r>
    <r>
      <rPr>
        <i/>
        <sz val="12"/>
        <color rgb="FFFF0000"/>
        <rFont val="Times New Roman"/>
        <family val="1"/>
      </rPr>
      <t xml:space="preserve"> 
    (Decreto Legislativo 29 marzo 2012, n.49 – art.7)</t>
    </r>
  </si>
  <si>
    <t>2013</t>
  </si>
  <si>
    <t>LASCITO VELARDI</t>
  </si>
  <si>
    <t>COMPLESSO DI BIOMEDICINA</t>
  </si>
  <si>
    <t>Via A.Balabanoff 8,10 / Via Maroncelli - Padova</t>
  </si>
  <si>
    <t>Via Giustiniani n.3 - Padova</t>
  </si>
  <si>
    <t>CENTRO CONGRESSI</t>
  </si>
  <si>
    <t>CENTRO LINGUISTICO</t>
  </si>
  <si>
    <t>CASA DELLO STUDENTE</t>
  </si>
  <si>
    <t>PALAZZINA C</t>
  </si>
  <si>
    <t>PALAZZINA D</t>
  </si>
  <si>
    <t>PALAZZO "ANSELMI CASALE"</t>
  </si>
  <si>
    <t>PALAZZO "DOTTORI"</t>
  </si>
  <si>
    <t>COMPLESSO IMMOBILIARE EX SEEF</t>
  </si>
  <si>
    <t>PALAZZO "LEVI-CASES"</t>
  </si>
  <si>
    <t>Spese di funzionamento generale della struttura amministrativa (Amministrazione centrale)</t>
  </si>
  <si>
    <t>F.S.2</t>
  </si>
  <si>
    <t>Spese delle strutture con autonomia di gestione</t>
  </si>
  <si>
    <t>F.S.2.10.02.04</t>
  </si>
  <si>
    <t>Materiale di consumo e funzionamento</t>
  </si>
  <si>
    <t>F.S.2.10.02.11</t>
  </si>
  <si>
    <t>F.S.2.10.02.12</t>
  </si>
  <si>
    <t>F.S.2.10.02.13</t>
  </si>
  <si>
    <t>Attrezzature, impianti e macchinari</t>
  </si>
  <si>
    <t>F.S.2.10.02.17</t>
  </si>
  <si>
    <t>Manutenzione ordinaria edifici</t>
  </si>
  <si>
    <t>Beni per attivita' didattica e servizi per studenti</t>
  </si>
  <si>
    <t>F.S.2.11.01.02</t>
  </si>
  <si>
    <t>Convegni ed iniziative scientifiche e didattiche</t>
  </si>
  <si>
    <t>F.S.2.11.01.03</t>
  </si>
  <si>
    <t>Scambi culturali e rapporti con l'estero</t>
  </si>
  <si>
    <t>F.S.2.11.01.04</t>
  </si>
  <si>
    <t>Allestimenti per didattica</t>
  </si>
  <si>
    <t>F.S.2.11.01.05</t>
  </si>
  <si>
    <t>Materiale bibliografico/collezioni scientifiche</t>
  </si>
  <si>
    <t>F.S.2.11.01.06</t>
  </si>
  <si>
    <t>Spese per centri e biblioteche</t>
  </si>
  <si>
    <t>F.S.2.11.01.07</t>
  </si>
  <si>
    <t>Affidamenti d'incarico e personale a contratto</t>
  </si>
  <si>
    <t>F.S.2.11.01.08</t>
  </si>
  <si>
    <t>F.S.2.11.01.09</t>
  </si>
  <si>
    <t>Spese generali della ricerca</t>
  </si>
  <si>
    <t>F.S.2.11.02.01</t>
  </si>
  <si>
    <t>Master</t>
  </si>
  <si>
    <t>Scuole di specializzazione</t>
  </si>
  <si>
    <t>F.S.2.11.02.04</t>
  </si>
  <si>
    <t>F.S.2.11.02.05</t>
  </si>
  <si>
    <t>Funzionamento dottorato di ricerca</t>
  </si>
  <si>
    <t>F.S.2.11.02.06</t>
  </si>
  <si>
    <t>F.S.2.11.02.07</t>
  </si>
  <si>
    <t>Contributi per didattica dal M.I.U.R.</t>
  </si>
  <si>
    <t>F.S.2.11.02.08</t>
  </si>
  <si>
    <t>Finanziamenti di Ateneo per attività didattiche</t>
  </si>
  <si>
    <t>F.S.2.11.02.09</t>
  </si>
  <si>
    <t>Docenza esterna corsi di laurea</t>
  </si>
  <si>
    <t>F.S.2.11.02.10</t>
  </si>
  <si>
    <t>Docenza interna corsi di laurea</t>
  </si>
  <si>
    <t>Corsi di perfezionamento e di aggiornamento</t>
  </si>
  <si>
    <t>F.S.2.11.03.01</t>
  </si>
  <si>
    <t>Ricerche finanziate dall'università (ex 60%)</t>
  </si>
  <si>
    <t>F.S.2.11.03.02</t>
  </si>
  <si>
    <t>F.S.2.11.03.03</t>
  </si>
  <si>
    <t>Ricerche finanziate con contratti e contributi C.N.R.</t>
  </si>
  <si>
    <t>F.S.2.11.03.04</t>
  </si>
  <si>
    <t>Ricerche finanziate con contratti A.S.I.</t>
  </si>
  <si>
    <t>F.S.2.11.03.05</t>
  </si>
  <si>
    <t>Ricerche finanziate con contratti e contributi da soggetti pubblici e privati</t>
  </si>
  <si>
    <t>F.S.2.11.03.06</t>
  </si>
  <si>
    <t>Ricerche finanziate con contratti e contributi programmi U.E.</t>
  </si>
  <si>
    <t>F.S.2.11.03.07</t>
  </si>
  <si>
    <t>Attività di ricerca finanziate da università/dipartimenti</t>
  </si>
  <si>
    <t>F.S.2.11.03.08</t>
  </si>
  <si>
    <t>Acquisizioni di attrezzature scientifiche</t>
  </si>
  <si>
    <t>F.S.2.11.03.09</t>
  </si>
  <si>
    <t>F.S.2.11.03.10</t>
  </si>
  <si>
    <t>F.S.2.11.03.11</t>
  </si>
  <si>
    <t>Contratti, convenzioni e prestazioni interne di Ateneo</t>
  </si>
  <si>
    <t>F.S.2.11.03.13</t>
  </si>
  <si>
    <t>F.S.2.11.04.01</t>
  </si>
  <si>
    <t>F.S.2.11.04.02</t>
  </si>
  <si>
    <t>F.S.2.11.04.04</t>
  </si>
  <si>
    <t>Spese su altri proventi per attività conto terzi</t>
  </si>
  <si>
    <t>F.S.2.11.04.07</t>
  </si>
  <si>
    <t>Quota alla struttura autonoma</t>
  </si>
  <si>
    <t>F.S.2.12.02.01</t>
  </si>
  <si>
    <t>Ritenute Università su attività istituzionale</t>
  </si>
  <si>
    <t>F.S.2.12.02.02</t>
  </si>
  <si>
    <t>Rimborsi vari Università</t>
  </si>
  <si>
    <t>F.S.2.12.02.03</t>
  </si>
  <si>
    <t>Rimborso spese telefoniche</t>
  </si>
  <si>
    <t>TOTALE SOMME VINCOLATE</t>
  </si>
  <si>
    <t>F.S.2.10.02.06</t>
  </si>
  <si>
    <t>Manutenzione mobili, attrezzature, macchinari e impianti</t>
  </si>
  <si>
    <t>F.S.2.11.04.03</t>
  </si>
  <si>
    <t>Attività agricola</t>
  </si>
  <si>
    <t>F.S.2.11.04.05</t>
  </si>
  <si>
    <t>I.v.a. su attivita' conto terzi</t>
  </si>
  <si>
    <t>F.S.2.11.04.08</t>
  </si>
  <si>
    <t>Quota all'università</t>
  </si>
  <si>
    <t>F.S.2.11.05.01</t>
  </si>
  <si>
    <t>Attività sanitaria convenzionata</t>
  </si>
  <si>
    <t>F.S.2.12.01.02</t>
  </si>
  <si>
    <t>Imposte, tasse e tributi vari</t>
  </si>
  <si>
    <t>TOTALE SOMME ASSEGNATE</t>
  </si>
  <si>
    <t>1996/1</t>
  </si>
  <si>
    <t>2002/30118</t>
  </si>
  <si>
    <t>Contratto ASI I/R/54/00 Osservazione controllo frane - riassegnazione</t>
  </si>
  <si>
    <t>F.E.1.04.02.04</t>
  </si>
  <si>
    <t>2004/30017</t>
  </si>
  <si>
    <t>Fatt. 266/04 - Non Imponibile art. 74</t>
  </si>
  <si>
    <t>ORDINE MAURIZIANO - OSPEDALE "UMBERTO I" DI TORINO</t>
  </si>
  <si>
    <t>2004/30018</t>
  </si>
  <si>
    <t>Fat. 770/04 - imponibile</t>
  </si>
  <si>
    <t>2004/30019</t>
  </si>
  <si>
    <t>Ft. n. 815/04 - Imponibile</t>
  </si>
  <si>
    <t>2004/30020</t>
  </si>
  <si>
    <t>Ft. n. 815/04 - IVA</t>
  </si>
  <si>
    <t>2004/30021</t>
  </si>
  <si>
    <t>Ft. n. 958/04 - Imponibile</t>
  </si>
  <si>
    <t>2004/30022</t>
  </si>
  <si>
    <t>Ft. n. 958/04 - Iva</t>
  </si>
  <si>
    <t>2005/30023</t>
  </si>
  <si>
    <t>Fat. 37/05 - imponibile</t>
  </si>
  <si>
    <t>2005/30024</t>
  </si>
  <si>
    <t>Fat. 37/05 - iva</t>
  </si>
  <si>
    <t>2005/30025</t>
  </si>
  <si>
    <t>Fat. 71/05 - imponibile</t>
  </si>
  <si>
    <t>2005/30026</t>
  </si>
  <si>
    <t>Fat. 71/05 - iva</t>
  </si>
  <si>
    <t>2005/30027</t>
  </si>
  <si>
    <t>Fat. 203/05 - imponibile</t>
  </si>
  <si>
    <t>2005/30028</t>
  </si>
  <si>
    <t>Fat. 203/05 - iva</t>
  </si>
  <si>
    <t>2005/30029</t>
  </si>
  <si>
    <t>Fat. 327/05 - imponibile</t>
  </si>
  <si>
    <t>2005/30030</t>
  </si>
  <si>
    <t>Fat. 327/05 - iva</t>
  </si>
  <si>
    <t>2005/30119</t>
  </si>
  <si>
    <t>Contr. di ric."Attività di supporto e di completamento del progetto "Realizzazione di un prototipo"</t>
  </si>
  <si>
    <t>SEPA - SISTEMI ELETTRONICI PER L'AUTOMAZIONE S.P.A.</t>
  </si>
  <si>
    <t>2005/30120</t>
  </si>
  <si>
    <t>Contr.di ric. "Attività di supporto e di completamento del progetto "Realizzazione di un prototipo"</t>
  </si>
  <si>
    <t>2005/30121</t>
  </si>
  <si>
    <t>DOCUP 2000-06 Obiettivo 2 mis.2.3: Sviluppo sistema avanzato per la modellazione e il taglio scarpe</t>
  </si>
  <si>
    <t>2005/30122</t>
  </si>
  <si>
    <t>DOCUP 2000-2006 Obiettivo 2 Misura 2.3: "Sviluppo di pannelli isolanti ad elevata efficienza"</t>
  </si>
  <si>
    <t>2006/30031</t>
  </si>
  <si>
    <t>imponibile (fatt. 703/06) - Dr.ssa Di Cola - Servizio Microarray</t>
  </si>
  <si>
    <t>BIOTECHNOLOGY LABORATORIES S.r.l.</t>
  </si>
  <si>
    <t>2006/30032</t>
  </si>
  <si>
    <t>iva (fatt. 703/06) - Dr.ssa Di Cola - Servizio Microarray</t>
  </si>
  <si>
    <t>2006/30033</t>
  </si>
  <si>
    <t>imponibile (fatt. 692/06) - Dr.ssa Di Cola - Servizio Microarray</t>
  </si>
  <si>
    <t>2006/30034</t>
  </si>
  <si>
    <t>iva (fatt. 692/06) - Dr.ssa Di Cola - Servizio Microarray</t>
  </si>
  <si>
    <t>2006/30123</t>
  </si>
  <si>
    <t>Contract GJU/05/2423/CTR/GALILEA - VI Programma Quadro - progetto GALILEO</t>
  </si>
  <si>
    <t>SPACE ENGINEERING</t>
  </si>
  <si>
    <t>2006/30204</t>
  </si>
  <si>
    <t>VAVINI PROGETTO MIPAAF RESP.LE PROF. CURIONI SCAD. 31/12/2008 50% IMPORTO CONTRIBUTO</t>
  </si>
  <si>
    <t>MINISTERO POLITICHE AGRICOLE ALIMENTARI E FORESTALI</t>
  </si>
  <si>
    <t>SIPA S.p.A.</t>
  </si>
  <si>
    <t>2007/30035</t>
  </si>
  <si>
    <t>Fatt. 18/07 del 26/04/07 - imponibile  - Servizio Microarray</t>
  </si>
  <si>
    <t>2007/30036</t>
  </si>
  <si>
    <t>Fatt. 18/07 del 26/04/07 - iva  - Servizio Microarray</t>
  </si>
  <si>
    <t>2007/30124</t>
  </si>
  <si>
    <t>Fattura 9/2007 prestazione a pagamento per test di resistenza</t>
  </si>
  <si>
    <t>TIBI S.P.A.</t>
  </si>
  <si>
    <t>2007/30125</t>
  </si>
  <si>
    <t>IVA su fattura 9/2007 prestazione a pagamento per test di resistenza</t>
  </si>
  <si>
    <t>2007/30126</t>
  </si>
  <si>
    <t>HVI Tests on MPDS for Inflatable Structures</t>
  </si>
  <si>
    <t>SISTEMA COMPOSITI SPA</t>
  </si>
  <si>
    <t>2007/30127</t>
  </si>
  <si>
    <t>2007/30128</t>
  </si>
  <si>
    <t>Progetto SALTO "Sviluppo e animazione locale del territorio per l'occupazione"</t>
  </si>
  <si>
    <t>2008/30037</t>
  </si>
  <si>
    <t>Sequ. e Caratterizzazione funz. genoma vite - Cons.Interun.Naz.Biol.Mol.Piante - RATA FINALE</t>
  </si>
  <si>
    <t>CONSORZIO INTERUNIV. NAZ. BIOLOGIA MOLECOLARE DELLE PIANTE</t>
  </si>
  <si>
    <t>2008/30205</t>
  </si>
  <si>
    <t>QUOTA CIRVE PROGETTO DISTRETTI 2007 VALVIVE REGIONE VENETO SCAD. 31/12/2010</t>
  </si>
  <si>
    <t>2008/30224</t>
  </si>
  <si>
    <t>RF-VEN-2006-345542 Signalling Molecules Prof. Schiaffino (05/12/2007 - 04/12/2010)</t>
  </si>
  <si>
    <t>2009/30039</t>
  </si>
  <si>
    <t>Ministero Politiche Agricole - 15% 2009 - Progetto "MAPPA 5A"- Sequenziamento Genoma di Frumento.</t>
  </si>
  <si>
    <t>2009/30040</t>
  </si>
  <si>
    <t>Rata a saldo VENETO NANOTECH - "Studio profili d'espr. genica..." - Resp. Lanfranchi (sc. 31/12/09)</t>
  </si>
  <si>
    <t>2009/30041</t>
  </si>
  <si>
    <t>Rata a saldo VENETO NANOTECH - "Studio profili d'espr. genica..."  - Resp. Lanfranchi (sc. 31/12/09)</t>
  </si>
  <si>
    <t>2009/30207</t>
  </si>
  <si>
    <t>BANDO OIGA MIPAAF SCAD. 30/01/2011 RESP.LE PROF. BOATTO PARTNER AZIENDA AGR. COLBEL GIANNI TEO</t>
  </si>
  <si>
    <t>2009/30225</t>
  </si>
  <si>
    <t>Progetto Strategico prof.ssa Saetta Az.Ospedaliera Genova</t>
  </si>
  <si>
    <t>Azienda ospedaliera Universitaria San Martino</t>
  </si>
  <si>
    <t>2010/30042</t>
  </si>
  <si>
    <t>Imponibile fat. 41 del 14/09/2010 - servizio microarray</t>
  </si>
  <si>
    <t>ISTITUTO INVESTIGACIONES MARINAS CSIC</t>
  </si>
  <si>
    <t>2010/30043</t>
  </si>
  <si>
    <t>Imponibile Fat. 46 del 05/10/2010 - servizio microarray</t>
  </si>
  <si>
    <t>BIODIVERSITY S.p.A.</t>
  </si>
  <si>
    <t>2010/30044</t>
  </si>
  <si>
    <t>IVA Fat. 46 del 05/10/2010 - servizio microarray</t>
  </si>
  <si>
    <t>FINANZIAMENTO CORSO LAUREA GIURISPRUDENZA-SEDE DI TREVISO-A.A.11/12 (parziale)</t>
  </si>
  <si>
    <t>THE EUROPEAN COMMISSION</t>
  </si>
  <si>
    <t>2011/30045</t>
  </si>
  <si>
    <t>Ministero Politiche Agricole - Progetto Mipaf "GENOMA OLIVO" -  SECONDA RATA</t>
  </si>
  <si>
    <t>UNIVERSITA' DEGLI STUDI DELLA TUSCIA</t>
  </si>
  <si>
    <t>2011/30046</t>
  </si>
  <si>
    <t>Imponibile Fat. 38 del 04/11/2011 - servizio microarray</t>
  </si>
  <si>
    <t>2011/30047</t>
  </si>
  <si>
    <t>IVA Fat. 38 del 04/11/2011 - servizio microarray</t>
  </si>
  <si>
    <t>2011/30048</t>
  </si>
  <si>
    <t>Ministero Politiche Agricole - Progetto Mipaf "GENOMA OLIVO" -  3° RATA</t>
  </si>
  <si>
    <t>2011/30073</t>
  </si>
  <si>
    <t>ACCORDO DI SERVIZI OSPITALITA' RACK PRESSO SEDE GALLERIA SPAGNA 28</t>
  </si>
  <si>
    <t>Fastweb S.p.A.</t>
  </si>
  <si>
    <t>2011/30132</t>
  </si>
  <si>
    <t>Recupero errato pagamento SRA Detriti Spaziali ISAC</t>
  </si>
  <si>
    <t>CNR - Istituto di Scienze dell'Atmosfera e del Clima</t>
  </si>
  <si>
    <t>2011/30210</t>
  </si>
  <si>
    <t>PROGETTO VALVIVE QUOTA PARTNER VERONA RESP.LE PROF. BOATTO</t>
  </si>
  <si>
    <t>ORVIT a R.L.</t>
  </si>
  <si>
    <t>2011/30211</t>
  </si>
  <si>
    <t>65% PROGETTO  AGER SERRES CIRVE PROF.SSA LUCCHIN SCAD. 30/06/2013</t>
  </si>
  <si>
    <t>UNIVERSITA' DEGLI STUDI DI MILANO</t>
  </si>
  <si>
    <t>2011/30290</t>
  </si>
  <si>
    <t>CONTRATTO DI RICERCA INTERREG INTERADRIA MISURA 1.3 QUOTA DIP. STORIA</t>
  </si>
  <si>
    <t>FIRA Finanziaria Regionale Abruzzese</t>
  </si>
  <si>
    <t>2011/30303</t>
  </si>
  <si>
    <t>Progetto Equal II Fase (saldo)</t>
  </si>
  <si>
    <t>2011/30306</t>
  </si>
  <si>
    <t>progetto Interreg IV Italia-Austria "Svil. di un proc. di benchmarking e benchlearning"</t>
  </si>
  <si>
    <t>GRUPPO MODULO S.R.L.</t>
  </si>
  <si>
    <t>2011/30309</t>
  </si>
  <si>
    <t>Saldo su contratto per la realiz. del progetto di ricerca "Veneto: vocazione imprenditore"</t>
  </si>
  <si>
    <t>2011/30311</t>
  </si>
  <si>
    <t>Convenzione Confservizi Veneto - Ulteriore assegnazione integrazione ore</t>
  </si>
  <si>
    <t>CONFSERVIZI VENETO</t>
  </si>
  <si>
    <t>2011/30322</t>
  </si>
  <si>
    <t>DPSS - BERTI 2010 PROGETTO EUROPLAT 155981-LLP-1-2009-UK-ERASMUS-ENWA</t>
  </si>
  <si>
    <t>THE UNIVERSITY OF YORK</t>
  </si>
  <si>
    <t>2011/30328</t>
  </si>
  <si>
    <t>PED - CONTRIBUTO COMUNE DI PADOVA - VIII BIENNALE DELLA DIDATTICA UNIVERSITARIA</t>
  </si>
  <si>
    <t>2011/30329</t>
  </si>
  <si>
    <t>PED - CONTRIBUTO COMUNE DI PADOVA CONV. "LA TIGRE E' ARRIVATA" PROF. LOMBELLO (NETTO)</t>
  </si>
  <si>
    <t>2011/30330</t>
  </si>
  <si>
    <t>PED - CONTRIBUTO COMUNE DI PADOVA CONV. "LA  TIGRE E' ARRIVATA" PROF. LOMBELLO (RITENUTA IRES 4%)</t>
  </si>
  <si>
    <t>2011/30331</t>
  </si>
  <si>
    <t>PED - EQUAL CRADLE IT - G2 - VEN - 046 "PROACTIVE CYCLES FOR LOCAL KNOWLEDGE QUALIFICATION: DISTRICT</t>
  </si>
  <si>
    <t>2011/30332</t>
  </si>
  <si>
    <t>PED- CONTRATTO IZVE 12/2007 RICERCA CORRENTE PROF. GALLIANI LUCIANO</t>
  </si>
  <si>
    <t>2011/30333</t>
  </si>
  <si>
    <t>PED - CONTRATTO IZVE 20/2008 RICERCA CORRENTE PROF. GALLIANI LUCIANO</t>
  </si>
  <si>
    <t>2011/30334</t>
  </si>
  <si>
    <t>PED - COFINANZIAMENTO PRIN 2003 RESPONSABILE PROF. GALLIANI LUCIANO</t>
  </si>
  <si>
    <t>UNIVERSITA' DEGLI STUDI DI FERRARA</t>
  </si>
  <si>
    <t>2011/30338</t>
  </si>
  <si>
    <t>PED - PROGETTO TEMPUS EACEA (JOINT PROJECT) PROF. BIASUTTI MICHELE SCAD 14.10.2013</t>
  </si>
  <si>
    <t>University of Crete</t>
  </si>
  <si>
    <t>2011/30340</t>
  </si>
  <si>
    <t>SOC - GERN - Working Group "Immigrants participation in the City Social life.." Prof. Mosconi</t>
  </si>
  <si>
    <t>CNRS - GERN</t>
  </si>
  <si>
    <t>2011/30344</t>
  </si>
  <si>
    <t>SDF - DGR n. 2298 Voucher per studenti Scienze della formazione professionale online</t>
  </si>
  <si>
    <t>2011/30345</t>
  </si>
  <si>
    <t>SDF - Contributo per Master MEAM pagamento traduttori sordomuti</t>
  </si>
  <si>
    <t>2011/30346</t>
  </si>
  <si>
    <t>SDF - ACCORDO PER ESECUZIONE RICERCA IZS VE 17/09 "COMUNICAZIONE DEL RISCHIO CHIMICO"</t>
  </si>
  <si>
    <t>2011/30371</t>
  </si>
  <si>
    <t>2011/30374</t>
  </si>
  <si>
    <t>Contributo per convegno "Carmina Paduana 2011 - Carmina Indica"</t>
  </si>
  <si>
    <t>RELUIS - RETE DEI LABORATORI UNIVERSITARI DI INGEGNERIA SISMICA</t>
  </si>
  <si>
    <t>2011/30379</t>
  </si>
  <si>
    <t>studi e ricerche su litorale orientale della penisola di Nora 2011 - Comune di Pula - Bonetto</t>
  </si>
  <si>
    <t>2011/30380</t>
  </si>
  <si>
    <t>finanziamento ARCUS SpA tramite UNIBO - "Portale WEB GIS delle attività ...." - 2011 Prof. Bonetto</t>
  </si>
  <si>
    <t>2011/30381</t>
  </si>
  <si>
    <t>studi e ricerche relativi al Tempio Romano di Nora - Comune di Pula 2011 - Bonetto</t>
  </si>
  <si>
    <t>2011/30382</t>
  </si>
  <si>
    <t>2011/30383</t>
  </si>
  <si>
    <t>2011/30384</t>
  </si>
  <si>
    <t>Via Annia parte 2^ - Arcus - Comune di Padova - 2009 Bonetto 2^ rata</t>
  </si>
  <si>
    <t>2011/30385</t>
  </si>
  <si>
    <t>Via Annia parte 2^ - Arcus - Comune di Padova - 2009 Bonetto saldo</t>
  </si>
  <si>
    <t>2011/30388</t>
  </si>
  <si>
    <t>indagine e scavo archeologico "Casa Sarda" Nora - Comune di Pula - Prof. Bonetto</t>
  </si>
  <si>
    <t>2011/30389</t>
  </si>
  <si>
    <t>2011/30390</t>
  </si>
  <si>
    <t>scavi e studi su aree ex Cossar e Vignuda 2009/10 - Bonetto 3^ rata</t>
  </si>
  <si>
    <t>2011/30391</t>
  </si>
  <si>
    <t>scavi e studi su aree ex Cossar e Vignuda 2009/10 - Bonetto saldo</t>
  </si>
  <si>
    <t>2011/30396</t>
  </si>
  <si>
    <t>APSAT - PAESAGGI SITI D'ALTURA TN 2008 - BROGIOLO</t>
  </si>
  <si>
    <t>2011/30397</t>
  </si>
  <si>
    <t>Scavi di Ca' Tron 2007 - Regione Veneto - Busana</t>
  </si>
  <si>
    <t>2011/30398</t>
  </si>
  <si>
    <t>Campagna di scavo 2010 sito Ca' Tron - Dott. Busana acconto</t>
  </si>
  <si>
    <t>2011/30399</t>
  </si>
  <si>
    <t>Campagna di scavo 2010 sito Ca' Tron - Dott. Busana saldo</t>
  </si>
  <si>
    <t>2011/30400</t>
  </si>
  <si>
    <t>Santa Maria Assunta di Lugo - Campagna lupia (VE) - 2010 Chavarria</t>
  </si>
  <si>
    <t>2011/30401</t>
  </si>
  <si>
    <t>Altipiani Risorse 2007 - Regione Veneto - De Guio</t>
  </si>
  <si>
    <t>2011/30402</t>
  </si>
  <si>
    <t>Progetto Altipiani risorse 2010 - De Guio</t>
  </si>
  <si>
    <t>2011/30403</t>
  </si>
  <si>
    <t>Contributo allestimento Museo Terme Euganee a Montegrotto Terme - Fondcariparo 2009 - Ghedini</t>
  </si>
  <si>
    <t>2011/30404</t>
  </si>
  <si>
    <t>Progetto TESS - Sistema inform. catalogazione rivestimenti pavimentali antichi - Prof. Ghedini 2011</t>
  </si>
  <si>
    <t>ARCUS SPA</t>
  </si>
  <si>
    <t>2011/30406</t>
  </si>
  <si>
    <t>"Avvio della georeferenziazione e informatizzazione dei siti archeologici ..." Regione Veneto 2006</t>
  </si>
  <si>
    <t>2011/30407</t>
  </si>
  <si>
    <t>2011/30408</t>
  </si>
  <si>
    <t>MAE 2011 scavi in Croazia - Rosada</t>
  </si>
  <si>
    <t>Ministero degli Affari Esteri</t>
  </si>
  <si>
    <t>2011/30409</t>
  </si>
  <si>
    <t>Progetto per lo studio del patrimonio musivo di Aquileia 2011 - Prof. Salvadori</t>
  </si>
  <si>
    <t>SOPRINTENDENZA PER I BENI ARCHEOLOGICI DEL FRIULI VENEZIA GIULIA</t>
  </si>
  <si>
    <t>2011/30413</t>
  </si>
  <si>
    <t>progetto Egitto - Veneto 2009 - Zanovello RV</t>
  </si>
  <si>
    <t>AGENZIA ITALIANA DEL FARMACO</t>
  </si>
  <si>
    <t>2011/30433</t>
  </si>
  <si>
    <t>AZ.OSPED.PD- CENTRO MALATTIE RARE-CENTRO MALATTIE METABOL.ERED.- CONTRATTI P.T.D.-INDETERMINATO 2008</t>
  </si>
  <si>
    <t>ISTITUTO GIANNINA GASLINI - GENOVA</t>
  </si>
  <si>
    <t>2011/30435</t>
  </si>
  <si>
    <t>AZ.OSP.PD-CENTRO MALATTIE RARE- CONTRATTI P.T.D.-SALDO 2008</t>
  </si>
  <si>
    <t>2011/30436</t>
  </si>
  <si>
    <t>AZ.OSP.-PD/CENTRO MALATTIE RARE-CENTRO MALATTIE METABOL.ERED.-CONTRATTI 2009 P.T.INDETERMINATO</t>
  </si>
  <si>
    <t>2011/30437</t>
  </si>
  <si>
    <t>AZ.OSP.-PD/CENTRO MALATTIE RARE-CONTRATTO 2009 P.T.D.(01-01/16-07-09)</t>
  </si>
  <si>
    <t>2011/30438</t>
  </si>
  <si>
    <t>AZ.OSP.-CENTRO MALATTIE RARE/CENTRO MAL.MET.EREDIT.-CONTRATTI 2010 P.T.INDETERMINATO</t>
  </si>
  <si>
    <t>2011/30443</t>
  </si>
  <si>
    <t>UE-FP7 GRANT AGREEMENT N.261474 ENCCA-EUROP.NETWORK CANCER RES.CHILDREN/ADOLESCENT-PROF.BASSO</t>
  </si>
  <si>
    <t>ST. ANNA KINDERKREBSFORSCHUNG</t>
  </si>
  <si>
    <t>2011/30444</t>
  </si>
  <si>
    <t>AZIENDA OSPEDALIERA-PD/CENTRI MALATTIE RARE-MALATTIE METABOL.ERED.-CONTRATTI 2011 P.T.INDETERMINATO</t>
  </si>
  <si>
    <t>2011/30446</t>
  </si>
  <si>
    <t>BANDO 2010-FONDAZIONE CARIPLO-2010 -PROG.RIC."PATOLOGIA MOLECOLARE..."-UNIV.INSUBRIA/DOTT.SSA MURGIA</t>
  </si>
  <si>
    <t>2011/30453</t>
  </si>
  <si>
    <t>Protocollo d'intesa su "Miopatie da deficit di collagene VI" - II^ e III^ rata</t>
  </si>
  <si>
    <t>IRCCS ISTITUTO NEUROLOGICO MEDITERRANEO NEUROMED</t>
  </si>
  <si>
    <t>2011/30456</t>
  </si>
  <si>
    <t>"Ruolo dei Micro-RNA ..."Ministero Salute e Pol. Sociali - dott. G. Martello Scad. 30/6/2012</t>
  </si>
  <si>
    <t>2011/30457</t>
  </si>
  <si>
    <t>Convenzione Ministero Salute - Gaslini - dott. E. Moro - scad. 01.11.2013</t>
  </si>
  <si>
    <t>2011/30459</t>
  </si>
  <si>
    <t>2^  Rata contratto 1/2006  " Effetti di una dieta normoproteica, normolipidica ed ipoglicidica...</t>
  </si>
  <si>
    <t>Rivalta Foods Le Gamberti Srl</t>
  </si>
  <si>
    <t>2011/30460</t>
  </si>
  <si>
    <t>IVA su 2^ rata contratto  2006/1 "Effetti di una Dieta normoproteica, normolipuidica ed ipoglicidica</t>
  </si>
  <si>
    <t>2011/30461</t>
  </si>
  <si>
    <t>TRASFERIMENTO BUDGET "CONSUMABLES" DA FROMHER su contratto NACHIP IST-2001-38915</t>
  </si>
  <si>
    <t>EUROPEAN COMMISSION- DIRECTORATE GENERAL FOR EDUCATION AND CULTURE</t>
  </si>
  <si>
    <t>2011/30462</t>
  </si>
  <si>
    <t>TELETHON   2011 BIENNALE GGP11082 - RATA2011+RATA2012 BERNARDI PAOLO</t>
  </si>
  <si>
    <t>2011/30465</t>
  </si>
  <si>
    <t>E.P. 2007/16 - NON-EXCLUSIVE LICENSE AGREEMENT SANTA CRZ SARTORE</t>
  </si>
  <si>
    <t>SANTA CRUZ BIOTECHNOLOGY INC</t>
  </si>
  <si>
    <t>2011/30466</t>
  </si>
  <si>
    <t>Disponibilità contrattuale  LSHG-CT-2004-511978 - MYORES</t>
  </si>
  <si>
    <t>INSERM Institut National de la Santé e de la Recherche Médicale</t>
  </si>
  <si>
    <t>2011/30494</t>
  </si>
  <si>
    <t>P.I.O. anno 2006 progetto di ricerca n. RFPS-2006-3-339991 Prof. Zanovello "New therapeutic..."</t>
  </si>
  <si>
    <t>ISTITUTO NAZIONALE DEI TUMORI</t>
  </si>
  <si>
    <t>2011/30502</t>
  </si>
  <si>
    <t>Ct. liberalità per finanziamento borse di ricerca anno 2011 - Sez Gastro</t>
  </si>
  <si>
    <t>2011/30518</t>
  </si>
  <si>
    <t>SALDO BIOTECH III bis  anno 2009</t>
  </si>
  <si>
    <t>F.E.1.04.02.03</t>
  </si>
  <si>
    <t>CONSIGLIO NAZIONALE DELLE RICERCHE - ISTITUTO DI INGEGNERIA BIOMEDICA</t>
  </si>
  <si>
    <t>2011/30535</t>
  </si>
  <si>
    <t>Restituzione importo non dovuto (v. mandati 493 e 194 del 2004) per errore Banca (doppio pagamento)</t>
  </si>
  <si>
    <t>MOLECULAR PROBES EUROPE B.V.</t>
  </si>
  <si>
    <t>2011/30536</t>
  </si>
  <si>
    <t>Coordinator action"Good Practice in Traditional..."</t>
  </si>
  <si>
    <t>KING'S COLLEGE LONDON UNIVERSITY</t>
  </si>
  <si>
    <t>2011/30545</t>
  </si>
  <si>
    <t>SALDO RICERCA SANITARIA FINALIZZATA ULS  6 VICENZA</t>
  </si>
  <si>
    <t>AZIENDA U.L.S.S. N. 6 " VICENZA "</t>
  </si>
  <si>
    <t>2011/30546</t>
  </si>
  <si>
    <t>SALDO RICERCA SANITARIA FINALIZZATA ULSL 6 VICENZA (QUOTA TREVISO)</t>
  </si>
  <si>
    <t>2011/30547</t>
  </si>
  <si>
    <t>Analisi effettuate su campioni di sigarette Honeyrose - Resp. Sc. Prof. F. Dall'Acqua</t>
  </si>
  <si>
    <t>MellisRose S.r.l.</t>
  </si>
  <si>
    <t>2011/30548</t>
  </si>
  <si>
    <t>2011/30549</t>
  </si>
  <si>
    <t>CT ricerca "Riprogrammazione cellulare mediante..."</t>
  </si>
  <si>
    <t>METAPONTUM AGROBIOS</t>
  </si>
  <si>
    <t>2011/30550</t>
  </si>
  <si>
    <t>CT ricerca "Riprogrammazione cellulare mediante tratt..."</t>
  </si>
  <si>
    <t>2011/30551</t>
  </si>
  <si>
    <t>2011/30591</t>
  </si>
  <si>
    <t>BRIANI - Contratto di Ricerca Assessment and Rehabilitation in Patients with Chemotherapy Induced</t>
  </si>
  <si>
    <t>PROVINCIA LOMBARDO VENETA</t>
  </si>
  <si>
    <t>2011/30592</t>
  </si>
  <si>
    <t>OSPEDALE S. CAMILLO " Analisi delle problematiche di bioetica implicate nella diagnosi e ...........</t>
  </si>
  <si>
    <t>2011/30599</t>
  </si>
  <si>
    <t>SANTONASTASO - Progetto di ricerca "Piano-Psychosis: early intervention .." Program. Strateg. GET-UP</t>
  </si>
  <si>
    <t>2011/30637</t>
  </si>
  <si>
    <t>Maiorana contratto di ricerca Fondazione CA.RI.TRO.</t>
  </si>
  <si>
    <t>Fondazione Cassa di Risparmio di Trento e Rovereto</t>
  </si>
  <si>
    <t>COMUNE DI CASTEL DEL MONTE</t>
  </si>
  <si>
    <t>2011/30649</t>
  </si>
  <si>
    <t>Contratto: "attività supplementari ...sperimentazione, innovazione e divulgazione" - Prof. Modena</t>
  </si>
  <si>
    <t>TASSULLO MATERIALI SPA</t>
  </si>
  <si>
    <t>2011/30650</t>
  </si>
  <si>
    <t>Aerazione in situ del primo settore della vecchia discarica per RSU sita in Campodarsego</t>
  </si>
  <si>
    <t>ROSSATO FORTUNATO SRL</t>
  </si>
  <si>
    <t>2011/30651</t>
  </si>
  <si>
    <t>2011/30652</t>
  </si>
  <si>
    <t>AVVISO DI FATT. NR. 36/2006 PP/LISA</t>
  </si>
  <si>
    <t>ASWS INTERNATIONAL S.R.L.</t>
  </si>
  <si>
    <t>2011/30653</t>
  </si>
  <si>
    <t>AVVISO DI FATT. NR. 37/2006 PP/LISA</t>
  </si>
  <si>
    <t>2011/30654</t>
  </si>
  <si>
    <t>AVVISO DI FATT. NR. 40/2006 PP/LISA</t>
  </si>
  <si>
    <t>2011/30655</t>
  </si>
  <si>
    <t>AVVISO DI FATT. NR. 41/2006 PP/LISA</t>
  </si>
  <si>
    <t>COSIVE SRL</t>
  </si>
  <si>
    <t>2011/30656</t>
  </si>
  <si>
    <t>AVVISO DI FATT. NR. 46/2006 PP/LISA</t>
  </si>
  <si>
    <t>2011/30657</t>
  </si>
  <si>
    <t>AVVISO FATTURA 50/2006 COSIVE- P.P./LISA</t>
  </si>
  <si>
    <t>2011/30658</t>
  </si>
  <si>
    <t>AVVISO FATTURA 49/2006 COSIVE- P.P./LISA</t>
  </si>
  <si>
    <t>2011/30659</t>
  </si>
  <si>
    <t>AVVISO FATTURA 03/2007 COSIVE- P.P./LISA</t>
  </si>
  <si>
    <t>2011/30660</t>
  </si>
  <si>
    <t>AVV.FATT. NR. 13/2009 Z.E.M. ITALIA /P.P.LISA</t>
  </si>
  <si>
    <t>Z.E.M. ITALIA S.R.L.</t>
  </si>
  <si>
    <t>2011/30661</t>
  </si>
  <si>
    <t>AVV. FATT. 19/2011 SEKO - P.P./LISA</t>
  </si>
  <si>
    <t>SEKO S.P.A.</t>
  </si>
  <si>
    <t>2011/30662</t>
  </si>
  <si>
    <t>AVVISOF ATT. NR. 25/2011 SEKO P.P./LISA</t>
  </si>
  <si>
    <t>2011/30663</t>
  </si>
  <si>
    <t>Studio sulla discarica per rifiuti non pericolosi di Pianopoli (CZ)</t>
  </si>
  <si>
    <t>ECO INERTI srl</t>
  </si>
  <si>
    <t>2011/30664</t>
  </si>
  <si>
    <t>2011/30665</t>
  </si>
  <si>
    <t>DPC-RELUIS 2010/2013 - CUP J62G09000130001</t>
  </si>
  <si>
    <t>2011/30666</t>
  </si>
  <si>
    <t>Contratto di ricerca RELUIS (Rete dei Laboratori Universitari di Ingegneria Sismica)</t>
  </si>
  <si>
    <t>2011/30667</t>
  </si>
  <si>
    <t>2011/30669</t>
  </si>
  <si>
    <t>Studio sulla sicurezza idraulica sul Po di Goro</t>
  </si>
  <si>
    <t>A.I.PO - AGENZIA INTERREGIONALE PER IL FIUME PO</t>
  </si>
  <si>
    <t>2011/30670</t>
  </si>
  <si>
    <t>2011/30671</t>
  </si>
  <si>
    <t>AVV. FATT. 214/2000</t>
  </si>
  <si>
    <t>IMPREGILO SpA</t>
  </si>
  <si>
    <t>2011/30672</t>
  </si>
  <si>
    <t>II rata   a saldo Prove per la tarat. delle analisi numer. su paviment. in massello autobloc.</t>
  </si>
  <si>
    <t>FERRARI BK S.P.A.</t>
  </si>
  <si>
    <t>2011/30673</t>
  </si>
  <si>
    <t>BANDO VINCI 2011- ASSEGNAZ. CONTRIBUTO PROG. C4-10.</t>
  </si>
  <si>
    <t>UNIVERSITA' ITALO FRANCESE</t>
  </si>
  <si>
    <t>2011/30674</t>
  </si>
  <si>
    <t>MO.DI.TE.</t>
  </si>
  <si>
    <t>2011/30675</t>
  </si>
  <si>
    <t>2011/30676</t>
  </si>
  <si>
    <t>2011/30677</t>
  </si>
  <si>
    <t>SP1-Cooperation-Collabor.Project - FP7-ENV-2009-1-THESEUS-Grant Agreement Nr. 244104.</t>
  </si>
  <si>
    <t>2011/30678</t>
  </si>
  <si>
    <t>POR CALABRIA 2000-2006 - Lotto nr.6:"DMV e temi di idrogeologia in attinenza con piano tutela acque"</t>
  </si>
  <si>
    <t>2011/30679</t>
  </si>
  <si>
    <t>Avv. fatt.  n.4/2002</t>
  </si>
  <si>
    <t>SIAP+MICROS S.R.L.</t>
  </si>
  <si>
    <t>2011/30680</t>
  </si>
  <si>
    <t>Avviso di fatt.  n.13/2002</t>
  </si>
  <si>
    <t>RARIPLAST s.r.l.</t>
  </si>
  <si>
    <t>2011/30681</t>
  </si>
  <si>
    <t>Avv. fatt. nr. 11/2004  P.P./I</t>
  </si>
  <si>
    <t>2011/30682</t>
  </si>
  <si>
    <t>AVVISO DI FATT. NR. 8/2009 REG. FRIULI P.P./IDRA</t>
  </si>
  <si>
    <t>2011/30683</t>
  </si>
  <si>
    <t>AVVISO FATT. 23/2010  NAUTILUS - PP/IDRA</t>
  </si>
  <si>
    <t>Società Cooperativa Nautilus</t>
  </si>
  <si>
    <t>2011/30755</t>
  </si>
  <si>
    <t>II rata contratto di ricerca</t>
  </si>
  <si>
    <t>NASTEC SRL</t>
  </si>
  <si>
    <t>2011/30756</t>
  </si>
  <si>
    <t>IVA su II rata contratto di ricerca</t>
  </si>
  <si>
    <t>MINISTERO DELLO SVILUPPO ECONOMICO</t>
  </si>
  <si>
    <t>2011/30759</t>
  </si>
  <si>
    <t>Anticipazione I^ rata - Industria 2015 - POSTRAIN (Firema) "Veicolo ferroviario innovativo"</t>
  </si>
  <si>
    <t>2011/30760</t>
  </si>
  <si>
    <t>Anticipazione II^ Rata -Industria 2015 - POSTRAIN (Firema) "Veicolo ferroviario innovativo"</t>
  </si>
  <si>
    <t>ENEL INGEGNERIA E RICERCA S.p.A.</t>
  </si>
  <si>
    <t>2011/30763</t>
  </si>
  <si>
    <t>Anticipazione I^ rata -Progetto JTI ENIAC bando 2010 "HEECS"</t>
  </si>
  <si>
    <t>Whirlpool Sweden AB</t>
  </si>
  <si>
    <t>2011/30764</t>
  </si>
  <si>
    <t>Anticipazione II^ rata - Progetto JTI ENIAC bando 2010 "HEECS</t>
  </si>
  <si>
    <t>2011/30771</t>
  </si>
  <si>
    <t>GlaCERCo Project 264526-Glass and Ceramic Comp. for High Techn Appl. - VII P.Q.People - Ing.Bernardo</t>
  </si>
  <si>
    <t>POLITECNICO DI TORINO</t>
  </si>
  <si>
    <t>2011/30773</t>
  </si>
  <si>
    <t>FUNEA Project 264873 - FUnctional Nitrides for Energy Applications - VII P.Q. PEOPLE - Prof. Colombo</t>
  </si>
  <si>
    <t>TECHNISCHE UNIVERSITAT DARMSTADT</t>
  </si>
  <si>
    <t>2011/30774</t>
  </si>
  <si>
    <t>HRM Marie Curie Actions RTN's "Iterdisciplinary and Intersectorial" II Anticipo C.Dip.26/05</t>
  </si>
  <si>
    <t>2011/30775</t>
  </si>
  <si>
    <t>Contratto di Ricerca &lt;&gt;  dec. 1/4/2010 scad. 31/5/2010</t>
  </si>
  <si>
    <t>2011/30776</t>
  </si>
  <si>
    <t>Av.ft. 23- Non pagare Cert. 159 30/06/2005 Analisi su campioni di cemento e pietre da costruzione</t>
  </si>
  <si>
    <t>COS.VE COSTRUZIONI S.r.l.</t>
  </si>
  <si>
    <t>2011/30777</t>
  </si>
  <si>
    <t>Av.ft.23  Non pagare Cert. 159 30/06/2005 Analisi su campioni di cemento e pietre da costruzione</t>
  </si>
  <si>
    <t>2011/30778</t>
  </si>
  <si>
    <t>IVA Contratto Ricerca &lt;&gt;  dec. 1/4/2010 scad. 31/5/2010</t>
  </si>
  <si>
    <t>2011/30779</t>
  </si>
  <si>
    <t>Finanziamento borsa di ricerca "Procedure di ottimizzazione fluidodinamica di turbine idrauliche"</t>
  </si>
  <si>
    <t>ZECO di Zerbaro &amp; Costa &amp; C. s.r.l.</t>
  </si>
  <si>
    <t>2011/30781</t>
  </si>
  <si>
    <t>CR Analisi e ottimizzazione fluidodinamica di macchine per etichettatura Resp. Prof. A. Lazzaretto</t>
  </si>
  <si>
    <t>T-Trade Engineering S.r.l.</t>
  </si>
  <si>
    <t>2011/30782</t>
  </si>
  <si>
    <t>IVA CR Analisi e ottimizzazione fluidodinamica di macchine per etichettatura Resp. Prof.Lazzaretto</t>
  </si>
  <si>
    <t>2011/30783</t>
  </si>
  <si>
    <t>Studio dellle proprietà ottiche di vetri cristalli 6/7/2009-5/11/2009 Responsabile scien.Martucci</t>
  </si>
  <si>
    <t>Cristalleria Stilvetro Srl</t>
  </si>
  <si>
    <t>2011/30784</t>
  </si>
  <si>
    <t>IVAStudio dellle proprietà ottiche di vetri cristalli 6/7/2009-5/11/2009 Responsabile scien.Martucci</t>
  </si>
  <si>
    <t>2011/30785</t>
  </si>
  <si>
    <t>Av.ft.27/06 Atala  Metodol.valutaz.sicurez.strutt. e ottimizz.posturale di biciclette inno.-III Rata</t>
  </si>
  <si>
    <t>ATALA SPA</t>
  </si>
  <si>
    <t>2011/30786</t>
  </si>
  <si>
    <t>IVA Av.ft.27/06 Atala Metodol.valutaz.sicurez.strutt. e ottimizz.posturale biciclette inn.-III Rata</t>
  </si>
  <si>
    <t>2011/30788</t>
  </si>
  <si>
    <t>Prestaz. pag.av.ft.19  Labortech</t>
  </si>
  <si>
    <t>LabortecMIT Istituto Tecnologia dei Materiali e delle Strutture</t>
  </si>
  <si>
    <t>2011/30789</t>
  </si>
  <si>
    <t>Prestaz. pag.av.ft.12   ABS Acciaieria Bertoli</t>
  </si>
  <si>
    <t>ABS Acciaierie Bertoli Safau SpA</t>
  </si>
  <si>
    <t>2011/30790</t>
  </si>
  <si>
    <t>IVA Prestaz. pag.av.ft.19  Labortech</t>
  </si>
  <si>
    <t>2011/30791</t>
  </si>
  <si>
    <t>IVA Prestaz. pag.av.ft.12   ABS Acciaieria Bertoli</t>
  </si>
  <si>
    <t>VALENTE S.p.A.</t>
  </si>
  <si>
    <t>2011/30794</t>
  </si>
  <si>
    <t>Saldo Av.ft.33 Valente Pali Precompressi Cert. 247 5/11/2009 Analisi su campioni di calcestruzzo</t>
  </si>
  <si>
    <t>2011/30795</t>
  </si>
  <si>
    <t>IVA Av.ft.33 Valente Pali Precompressi Cert. 247 5/11/2009 Analisi su campioni di calcestruzzo</t>
  </si>
  <si>
    <t>2011/30798</t>
  </si>
  <si>
    <t>CONTRATTO DI RICERCA DITTA EKIPO SRL (IMPONIBILE)</t>
  </si>
  <si>
    <t>EKIPO S.r.L.</t>
  </si>
  <si>
    <t>2011/30799</t>
  </si>
  <si>
    <t>CONTRATTO DI RICERCA DITTA EKIPO SRL (IVA)</t>
  </si>
  <si>
    <t>2011/30803</t>
  </si>
  <si>
    <t>Azione Biotech 3 - "Progetto Prodesys"</t>
  </si>
  <si>
    <t>PHOENIX- Ricerca e Tecnologie Ottiche s.r.l.</t>
  </si>
  <si>
    <t>2011/30804</t>
  </si>
  <si>
    <t>FINANZIAMENTO FONDAZIONE "CITTA' DELLA SPERANZA" PER BORSE</t>
  </si>
  <si>
    <t>2011/30805</t>
  </si>
  <si>
    <t>ELVASSORE PROGETTO ORDINARIO REPROGRAMMING OF AMNIOTIC FLUID STEM CELLS FOR MYOCARDIAL REGENERATION</t>
  </si>
  <si>
    <t>2011/30807</t>
  </si>
  <si>
    <t>Saldo Progetto iNTeg-Risk</t>
  </si>
  <si>
    <t>EU-VRi European Virtual Institute for Integrated Risk Management</t>
  </si>
  <si>
    <t>2011/30810</t>
  </si>
  <si>
    <t>Progetto di cooperazione UE "ENERGYVILLAB" Prof. Scipioni</t>
  </si>
  <si>
    <t>2011/30815</t>
  </si>
  <si>
    <t>PROGRAMMA BRITISH 2010/CRUI  DOTT.SGARBOSSA FINANZ. 04.02.2010</t>
  </si>
  <si>
    <t>FONDAZIONE CRUI PER LE UNIVERSITA' ITALIANE</t>
  </si>
  <si>
    <t>2011/30816</t>
  </si>
  <si>
    <t>DE CARLI-Contratto consulenza OFFICINE TERMOTECNICHE FRACCARO S.r.l-2011/11-Quota Imponibile 3 FASE</t>
  </si>
  <si>
    <t>FRACCARO OFFICINE TERMOTECNICHE</t>
  </si>
  <si>
    <t>2011/30817</t>
  </si>
  <si>
    <t>DE CARLI-Contratto consulenza OFFICINE TERMOTECNICHE FRACCARO S.r.l-2011/11-Quota Imponibile 4 FASE</t>
  </si>
  <si>
    <t>2011/30818</t>
  </si>
  <si>
    <t>DE CARLI-Contratto consulenza OFFICINE TERMOTECNICHE FRACCARO S.r.l-2011/11-Quota IVA 3 FASE</t>
  </si>
  <si>
    <t>2011/30819</t>
  </si>
  <si>
    <t>DE CARLI-Contratto consulenza OFFICINE TERMOTECNICHE FRACCARO S.r.l-2011/11-Quota IVA 4 FASE</t>
  </si>
  <si>
    <t>2011/30834</t>
  </si>
  <si>
    <t>DEL COL-Contratto di ricerca RIELLO S.p.A. 2011/2-Quota Imponibile 3 FASE</t>
  </si>
  <si>
    <t>2011/30835</t>
  </si>
  <si>
    <t>DEL COL-Contratto di ricerca RIELLO S.p.A. 2011/2-Quota Imponibile 4 e ULTIMA  FASE</t>
  </si>
  <si>
    <t>2011/30836</t>
  </si>
  <si>
    <t>DEL COL-Contratto di ricerca RIELLO S.p.A. 2011/2-Quota IVA 3 FASE</t>
  </si>
  <si>
    <t>2011/30837</t>
  </si>
  <si>
    <t>DEL COL-Contratto di ricerca RIELLO S.p.A. 2011/2-Quota IVA 4 e ULTIMA  FASE</t>
  </si>
  <si>
    <t>2011/30838</t>
  </si>
  <si>
    <t>DE CARLI-Contratto FORNACI CALCE GRIGOLIN 2008/6-Quota Imponibile 2 Fase</t>
  </si>
  <si>
    <t>Fornaci Calce Grigolin S.p.A.</t>
  </si>
  <si>
    <t>2011/30839</t>
  </si>
  <si>
    <t>DE CARLI-Contratto FORNACI CALCE GRIGOLIN 2008/6-Quota Imponibile 3 Fase</t>
  </si>
  <si>
    <t>2011/30840</t>
  </si>
  <si>
    <t>DE CARLI-Contratto FORNACI CALCE GRIGOLIN 2008/6-Quota IVA 2 Fase</t>
  </si>
  <si>
    <t>2011/30841</t>
  </si>
  <si>
    <t>DE CARLI-Contratto FORNACI CALCE GRIGOLIN 2008/6-Quota IVA 3 Fase</t>
  </si>
  <si>
    <t>2011/30842</t>
  </si>
  <si>
    <t>DE CARLI-Contratto di consulenza FORNACI GRIGOLIN 2008/6-Quota IVA 2 Fase (Adeguamento IVA 21%)</t>
  </si>
  <si>
    <t>2011/30843</t>
  </si>
  <si>
    <t>DE CARLI-Contratto di consulenza FORNACI GRIGOLIN 2008/6-Quota IVA 3 Fase (Adeguamento IVA 21%)</t>
  </si>
  <si>
    <t>2011/30844</t>
  </si>
  <si>
    <t>DE CARLI-Contratto di consulenza CARLIEUKLIMA 2010/17-Quota Imponibile 1 FASE</t>
  </si>
  <si>
    <t>CARLIEUKLIMA S.p.A.</t>
  </si>
  <si>
    <t>2011/30845</t>
  </si>
  <si>
    <t>DE CARLI-Contratto di consulenza CARLIEUKLIMA 2010/17-Quota Imponibile 2 e ULTIMA FASE</t>
  </si>
  <si>
    <t>2011/30846</t>
  </si>
  <si>
    <t>DE CARLI-Contratto di consulenza CARLIEUKLIMA 2010/17-Quota IVA 1 FASE</t>
  </si>
  <si>
    <t>2011/30847</t>
  </si>
  <si>
    <t>DE CARLI-Contratto di consulenza CARLIEUKLIMA 2010/17-Quota IVA 2 e ULTIMA FASE</t>
  </si>
  <si>
    <t>2011/30848</t>
  </si>
  <si>
    <t>DE CARLI-Contratto consulenza S.p.A 2010/11-Quota IVA 1 FASE (Aedguamento IVA 21%)</t>
  </si>
  <si>
    <t>2011/30849</t>
  </si>
  <si>
    <t>DE CARLI-Contratto consulenza S.p.A 2010/11-Quota IVA 2 e ULTIMA FASE (Aedguamento IVA 21%)</t>
  </si>
  <si>
    <t>2011/30850</t>
  </si>
  <si>
    <t>DE CARLI-Contratto consulenza COMUNE DI ADRIA 2008/30-Quota Imponibile 3 FASE</t>
  </si>
  <si>
    <t>COMUNE DI ADRIA</t>
  </si>
  <si>
    <t>2011/30851</t>
  </si>
  <si>
    <t>DE CARLI-Contratto consulenza COMUNE DI ADRIA 2008/30-Quota IVA 3 FASE</t>
  </si>
  <si>
    <t>2011/30852</t>
  </si>
  <si>
    <t>DE CARLI-Contratto consulenza COMUNE ADRIA 2008/30-Quota IVA 3 e ULTIMA Fase (Adeguamento IVA 21%)</t>
  </si>
  <si>
    <t>2011/30853</t>
  </si>
  <si>
    <t>DE CARLI-Contratto consulenza BIVA HISE D.O.O. 2008/31-Quota Imponibile</t>
  </si>
  <si>
    <t>BIVA HISE D.O.O.</t>
  </si>
  <si>
    <t>2011/30854</t>
  </si>
  <si>
    <t>DE CARLI-Contratto consulenza BIVA HISE D.O.O. 2008/31-Quota IVA</t>
  </si>
  <si>
    <t>2011/30855</t>
  </si>
  <si>
    <t>DE CARLI-Contratto di consulenza CLEVERBUILDING 2010/24-Quota Imponibile 2 FASE</t>
  </si>
  <si>
    <t>CLEVERBUILDING S.R.L.</t>
  </si>
  <si>
    <t>2011/30856</t>
  </si>
  <si>
    <t>DE CARLI-Contratto di consulenza CLEVERBUILDING 2010/24-Quota Imponibile 3 e ULTIMA FASE</t>
  </si>
  <si>
    <t>2011/30857</t>
  </si>
  <si>
    <t>DE CARLI-Contratto di consulenza CLEVERBUILDING 2010/24-Quota IVA-2 FASE</t>
  </si>
  <si>
    <t>2011/30858</t>
  </si>
  <si>
    <t>DE CARLI-Contratto di consulenza CLEVERBUILDING 2010/24-Quota IVA 3 e ULTIMA FASE</t>
  </si>
  <si>
    <t>2011/30859</t>
  </si>
  <si>
    <t>DE CARLI-Contratto di consulenza CLEVERBUILDING 2010-Quota IVA 2 FASE (Adeguamento IVA 21%)</t>
  </si>
  <si>
    <t>2011/30860</t>
  </si>
  <si>
    <t>DE CARLI-Contratto di consulenza CLEVERBUILDING 2010-Quota IVA 3 e ULTIMA FASE (Adeguamento IVA 21%)</t>
  </si>
  <si>
    <t>2011/30861</t>
  </si>
  <si>
    <t>DEL COL-Contratto UE GROUND-MED FP7/2007-2013- 5 e ULTIMA FASE</t>
  </si>
  <si>
    <t>CENTRE FOR RENEWABLE ENERGY SOURCES</t>
  </si>
  <si>
    <t>2011/30870</t>
  </si>
  <si>
    <t>DI BELLA-Contratto consulenza AUTORITA' PORTUALE VENEZIA-2011/31-Quota Imponibile 2 e ULTIMA FASE</t>
  </si>
  <si>
    <t>AUTORITA' PORTUALE DI VENEZIA</t>
  </si>
  <si>
    <t>2011/30871</t>
  </si>
  <si>
    <t>DI BELLA-Contratto consulenza AUTORITA' PORTUALE VENEZIA-2011/31-Quota IVA 2 e ULTIMA FASE</t>
  </si>
  <si>
    <t>2011/30875</t>
  </si>
  <si>
    <t>DEL COL-Contratto di ricerca CGA S.p.A. 2010/14-3 FASE-Quota Imponibile</t>
  </si>
  <si>
    <t>2011/30876</t>
  </si>
  <si>
    <t>DEL COL-Contratto di ricerca CGA S.p.A. 2010/14- FASE-Quota IVA</t>
  </si>
  <si>
    <t>2011/30877</t>
  </si>
  <si>
    <t>DEL COL-Contratto ricerca CGA 2010/14-Quota IVA 4 e ULTIMA  FASE (Aedguamento IVA 21%)</t>
  </si>
  <si>
    <t>2011/30878</t>
  </si>
  <si>
    <t>ZECCHIN-Contratto di ricerca ELIO&amp;EOLO 8/2007-Quota Imponibile 2 Fase</t>
  </si>
  <si>
    <t>ELIO&amp;EOLO S.r.l.</t>
  </si>
  <si>
    <t>2011/30879</t>
  </si>
  <si>
    <t>ZECCHIN-Contratto ELIO&amp;EOLO 2007/8-Quota Imponibile 3 Fase</t>
  </si>
  <si>
    <t>2011/30880</t>
  </si>
  <si>
    <t>ZECCHIN-Contratto di ricerca ELIO&amp;EOLO 8/2007-Quota IVA 2 Fase</t>
  </si>
  <si>
    <t>2011/30881</t>
  </si>
  <si>
    <t>ZECCHIN-Contratto ELIO&amp;EOLO 2007/8-Quota IVA 3 Fase</t>
  </si>
  <si>
    <t>2011/30882</t>
  </si>
  <si>
    <t>ZECCHIN-Contratto di ricerca ELIO&amp;EOLO 8/2007-Quota IVA 2 Fase (Adeguamento IVA 21%)</t>
  </si>
  <si>
    <t>2011/30883</t>
  </si>
  <si>
    <t>2011/30892</t>
  </si>
  <si>
    <t>PRESTAZIONI PAGAMENTO ANNO 2011-Quota Imponibile</t>
  </si>
  <si>
    <t>S.C.S. CONTROLLI E SISTEMI S.R.L.</t>
  </si>
  <si>
    <t>2011/30894</t>
  </si>
  <si>
    <t>CLIMAPAK s.r.l.</t>
  </si>
  <si>
    <t>2011/30896</t>
  </si>
  <si>
    <t>PRESTAZIONI PAGAMENTO ANNO 2011-Quota IVA</t>
  </si>
  <si>
    <t>2011/30897</t>
  </si>
  <si>
    <t>2011/30899</t>
  </si>
  <si>
    <t>ROSSETTO-Contratto ricerca DYTECH-DYNAMIC FLUID TECHNOLOGIES-2011/14-Quota Imponibile 3 FASE</t>
  </si>
  <si>
    <t>DYTECH-DYNAMIC FLUID TECHNOLOGIES S.p.A.</t>
  </si>
  <si>
    <t>2011/30900</t>
  </si>
  <si>
    <t>ROSSETTO-Contratto ricerca DYTECH-DYNAMIC FLUID TECHNOLOGIES-2011/14-Quota Imponibile 4 ULTIMA FASE</t>
  </si>
  <si>
    <t>2011/30902</t>
  </si>
  <si>
    <t>ROSSETTO-Contratto ricerca DYTECH-DYNAMIC FLUID TECHNOLOGIES-2011/14-Quota IVA 3 FASE</t>
  </si>
  <si>
    <t>2011/30903</t>
  </si>
  <si>
    <t>ROSSETTO-Contratto ricerca DYTECH-DYNAMIC FLUID TECHNOLOGIES-2011/14-Quota IVA 4 e ULTIMA FASE</t>
  </si>
  <si>
    <t>2011/30904</t>
  </si>
  <si>
    <t>ROSSETTO-Contratto consulenza MTA 27/2008-Quota Imponibile 2 FASE</t>
  </si>
  <si>
    <t>MTA S.r.l.</t>
  </si>
  <si>
    <t>2011/30905</t>
  </si>
  <si>
    <t>ROSSETTO-Contratto consulenza MTA 27/2008-Quota Imponibile 3 FASE</t>
  </si>
  <si>
    <t>2011/30906</t>
  </si>
  <si>
    <t>ROSSETTO-Contratto consulenza MTA 27/2008-Quota IVA 2 FASE</t>
  </si>
  <si>
    <t>2011/30907</t>
  </si>
  <si>
    <t>ROSSETTO-Contratto consulenza MTA 27/2008-Quota IVA 3 FASE</t>
  </si>
  <si>
    <t>2011/30908</t>
  </si>
  <si>
    <t>ROSSETO-Contratto di consulenza MTA 2008/27-Quota IVA 2 Fase (Adeguamento IVA 21%)</t>
  </si>
  <si>
    <t>2011/30909</t>
  </si>
  <si>
    <t>ROSSETO-Contratto di consulenza MTA 2008/27-Quota IVA 3 e ULTIMA  Fase (Adeguamento IVA 21%)</t>
  </si>
  <si>
    <t>2011/30910</t>
  </si>
  <si>
    <t>DE CARLI-Contratto di ricerca SETA SERVIZI S.p.A. 18/2007-Quota Imponibile 2 FASE</t>
  </si>
  <si>
    <t>SETA SERVIZI S.p.A.</t>
  </si>
  <si>
    <t>2011/30911</t>
  </si>
  <si>
    <t>DE CARLI-Contratto di ricerca SETA SERVIZI S.p.A. 18/2007-Quota Imponibile 3 FASE</t>
  </si>
  <si>
    <t>2011/30912</t>
  </si>
  <si>
    <t>DE CARLI-Contratto di ricerca SETA SERVIZI S.p.A. 18/2007-Quota Imponibile 4 e ULTIMA FASE</t>
  </si>
  <si>
    <t>2011/30913</t>
  </si>
  <si>
    <t>DE CARLI-Contratto di ricerca SETA SERVIZI S.p.A. 18/2007-Quota IVA 2 FASE</t>
  </si>
  <si>
    <t>2011/30914</t>
  </si>
  <si>
    <t>DE CARLI-Contratto di ricerca SETA SERVIZI S.p.A. 18/2007-Quota IVA 3 FASE</t>
  </si>
  <si>
    <t>2011/30915</t>
  </si>
  <si>
    <t>DE CARLI-Contratto di ricerca SETA SERVIZI S.p.A. 18/2007-Quota IVA 4 e ULTIMA FASE</t>
  </si>
  <si>
    <t>2011/30916</t>
  </si>
  <si>
    <t>DE CARLI-Contratto ricerca SETA SERVIZI-Quota IVA 2 FASE (Adeguamento IVA 21%)</t>
  </si>
  <si>
    <t>2011/30917</t>
  </si>
  <si>
    <t>DE CARLI-Contratto ricerca SETA SERVIZI-Quota IVA 3 FASE (Adeguamento IVA 21%)</t>
  </si>
  <si>
    <t>2011/30918</t>
  </si>
  <si>
    <t>DE CARLI-Contratto ricerca SETA SERVIZI-Quota IVA 4 e ULTIMA  FASE (Adeguamento IVA 21%)</t>
  </si>
  <si>
    <t>AGEC  Verona Gestione edifici comunali</t>
  </si>
  <si>
    <t>2011/30922</t>
  </si>
  <si>
    <t>ZECCHIN-Contratto di ricerca AGEC 2008/10-Quota Imponibile 7 Fase</t>
  </si>
  <si>
    <t>2011/30926</t>
  </si>
  <si>
    <t>ZECCHIN-Contratto di ricerca AGEC 2008/10-Quota IVA 7 Fase</t>
  </si>
  <si>
    <t>2011/30931</t>
  </si>
  <si>
    <t>ZECCHIN-Contratto di ricerca AGEC  2008/10-Quota IVA 7 e ULTIMA Fase (Adeguamento IVA 21%)</t>
  </si>
  <si>
    <t>2011/30932</t>
  </si>
  <si>
    <t>ZECCHIN-Contratto consulenza CORNER SRL 2008/14-Quota Imponibile 2 FASE</t>
  </si>
  <si>
    <t>CORNER S.R.L.</t>
  </si>
  <si>
    <t>2011/30933</t>
  </si>
  <si>
    <t>ZECCHIN-Contratto consulenza CORNER SRL 2008/14-Quota Imponibile 3 FASE</t>
  </si>
  <si>
    <t>2011/30934</t>
  </si>
  <si>
    <t>ZECCHIN-Contratto consulenza CORNER SRL 2008/14-Quota Imponibile 4 FASE</t>
  </si>
  <si>
    <t>2011/30935</t>
  </si>
  <si>
    <t>ZECCHIN-Contratto consulenza CORNER SRL 2008/14-Quota IVA 2 FASE</t>
  </si>
  <si>
    <t>2011/30936</t>
  </si>
  <si>
    <t>ZECCHIN-Contratto consulenza CORNER SRL 2008/14-Quota IVA 3 FASE</t>
  </si>
  <si>
    <t>2011/30937</t>
  </si>
  <si>
    <t>ZECCHIN-Contratto consulenza CORNER SRL 2008/14-Quota IVA 4 FASE</t>
  </si>
  <si>
    <t>2011/30938</t>
  </si>
  <si>
    <t>ZECCHIN-Contratto di consulenza CORNER 2008/14-Quota IVA 2 Fase (Adeguamento IVA 21%)</t>
  </si>
  <si>
    <t>2011/30939</t>
  </si>
  <si>
    <t>ZECCHIN-Contratto di ricerca AGEC  2008/10-Quota IVA 3 Fase (Adeguamento IVA 21%)</t>
  </si>
  <si>
    <t>2011/30940</t>
  </si>
  <si>
    <t>ZECCHIN-Contratto di ricerca AGEC  2008/10-Quota IVA 4 e ULTIMA Fase (Adeguamento IVA 21%)</t>
  </si>
  <si>
    <t>2011/30941</t>
  </si>
  <si>
    <t>ZECCHIN-Contratto ricerca ELETTROMECCANICA 2011/22-Quota Imponibile 1 FASE</t>
  </si>
  <si>
    <t>ELETTROMECCANICA S.p.A.</t>
  </si>
  <si>
    <t>2011/30942</t>
  </si>
  <si>
    <t>ZECCHIN-Contratto ricerca ELETTROMECCANICA 2011/22-Quota Imponibile 2 e ULTIMA  FASE</t>
  </si>
  <si>
    <t>2011/30943</t>
  </si>
  <si>
    <t>ZECCHIN-Contratto ricerca ELETTROMECCANICA 2011/22-Quota IVA 1 FASE</t>
  </si>
  <si>
    <t>2011/30944</t>
  </si>
  <si>
    <t>ZECCHIN-Contratto ricerca ELETTROMECCANICA 2011/22-Quota IVA 2 e ULTIMA FASE</t>
  </si>
  <si>
    <t>2011/30945</t>
  </si>
  <si>
    <t>ZECCHIN-Contratto consulenza CLEVERBUILDING SRL 2008/19-Quota Imponibile 3 FASE</t>
  </si>
  <si>
    <t>2011/30946</t>
  </si>
  <si>
    <t>ZECCHIN-Contratto consulenza CLEVERBUILDING SRL 2008/19-Quota IVA 3 FASE</t>
  </si>
  <si>
    <t>2011/30947</t>
  </si>
  <si>
    <t>ZECCHIN-Contratto consulenza CLEVERBUILDING 2008/19-Quota IVA 3 e ULTIMA Fase (Adeguamento IVA 21%)</t>
  </si>
  <si>
    <t>2011/30948</t>
  </si>
  <si>
    <t>ZECCHIN-Contratto consulenza BRENTEGANI TECHNOLOGY SYSTEM 2009/46-Quota Imponibile 2 e ULTIMA FASE</t>
  </si>
  <si>
    <t>BRENTEGANI TECHNOLOGY SYSTEM S.r.l.</t>
  </si>
  <si>
    <t>2011/30949</t>
  </si>
  <si>
    <t>ZECCHIN-Contratto consulenza BRENTEGANI TECHNOLOGY SYSTEM 2009/46-Quota IVA 2 e ULTIMA FASE</t>
  </si>
  <si>
    <t>2011/30950</t>
  </si>
  <si>
    <t>ZECCHIN-Contratto consulenza BRENTEGANI 2009/46-Quota IVA 2 e ULTIMA FASE (Aedguamento IVA 21%)</t>
  </si>
  <si>
    <t>2011/30951</t>
  </si>
  <si>
    <t>ZECCHIN-Convenzione di ricerca PROVINCIA di BELLUNO 2011/9- 3 FASE</t>
  </si>
  <si>
    <t>PROVINCIA DI BELLUNO</t>
  </si>
  <si>
    <t>2011/30976</t>
  </si>
  <si>
    <t>SIPA S.p.A. - L.R. 18.05.2007- N.9 -Contratto per attività di consulenza "ICBS" - CdD 19.05.2011</t>
  </si>
  <si>
    <t>F.E.1.02.05.02</t>
  </si>
  <si>
    <t>2011/30977</t>
  </si>
  <si>
    <t>CTSI Servizi Industriali Srl -"PLASCAP1-Analisi e modellazione sperimentale processo defor.pl.-SALDO</t>
  </si>
  <si>
    <t>CTSI SERVIZI INDUSTRIALI SRL</t>
  </si>
  <si>
    <t>2011/30978</t>
  </si>
  <si>
    <t>2011/30979</t>
  </si>
  <si>
    <t>Adeguamento IVA al 21% - CTSI Servizi Industriali Srl -"PLASCAP1--SALDO (AF 6/12.03.2009)</t>
  </si>
  <si>
    <t>2011/30980</t>
  </si>
  <si>
    <t>CENTRO SVILUPPO MATERIALI - PROGETTO "FORGIA"</t>
  </si>
  <si>
    <t>CENTRO SVILUPPO MATERIALI S.p.A.</t>
  </si>
  <si>
    <t>2011/30981</t>
  </si>
  <si>
    <t>2011/30982</t>
  </si>
  <si>
    <t>Adeguamento IVA al 21% - CENTRO SVILUPPO MATERIALI - PROGETTO "FORGIA"- AF 21/30.06.2010</t>
  </si>
  <si>
    <t>2011/30983</t>
  </si>
  <si>
    <t>PT: Prove di Torsione a caldo (vs. ordine  2010/565/00-14/06/2010-att.L.Langellotto).-.A.F.23/3.9.10</t>
  </si>
  <si>
    <t>2011/30984</t>
  </si>
  <si>
    <t>2011/30985</t>
  </si>
  <si>
    <t>Adeguamento IVA al 21%- PT: Prove di Torsione a caldo (vs.ord. 2010/565/00-14/06/10)-.A.F.23/3.9.10</t>
  </si>
  <si>
    <t>2011/30988</t>
  </si>
  <si>
    <t>AF 25/07.11.2011 - PT - Metal Works - Caratterizzazione della planarità di n.1 dima a croce</t>
  </si>
  <si>
    <t>METAL WORKS S.R.L.</t>
  </si>
  <si>
    <t>2011/30989</t>
  </si>
  <si>
    <t>2011/31145</t>
  </si>
  <si>
    <t>PROG.  MIN. SALUTE-DIP. AREA CRITICA FIRENZE - AVOGARO</t>
  </si>
  <si>
    <t>DIPARTIMENTO DI AREA CRITICA MEDICO CHIRURGICA - UNIVERSITA' DEGLI STUDI DI FIRENZE</t>
  </si>
  <si>
    <t>2011/31146</t>
  </si>
  <si>
    <t>CONTR. CENTRO CARDIOL. MONZINO -UNIV. MILANO - AVOGARO</t>
  </si>
  <si>
    <t>CENTRO CARDIOLOGICO MONZINO - IRCCS</t>
  </si>
  <si>
    <t>2011/31148</t>
  </si>
  <si>
    <t>II TRANCHE RIC. SAN. FINALIZZATA ARMANINI 50%</t>
  </si>
  <si>
    <t>2011/31149</t>
  </si>
  <si>
    <t>Programma strategico Regione Puglia Prof. Fioretto - III^ RATA</t>
  </si>
  <si>
    <t>2011/31150</t>
  </si>
  <si>
    <t>Finanziamento 2011/12 corsi di laurea delle professioni sanitarie fuori sede</t>
  </si>
  <si>
    <t>Cassandro: AVEPA-Reg.Veneto - DIVGEN cons. tutela animali inter.zootecnico BURLINA - PSR - mis. 214H</t>
  </si>
  <si>
    <t>2011/31206</t>
  </si>
  <si>
    <t>Cassandro - Con. Latterie Trevigiane - LATSIER - Metadistretto lattiero caseario - produzione latte</t>
  </si>
  <si>
    <t>LATTERIE TREVIGIANE SRL</t>
  </si>
  <si>
    <t>2011/31208</t>
  </si>
  <si>
    <t>Mantovani: PSR veneto DGR 877 - Misura 124 - LABELCAI Valoriz.carne puledro TPR Veneto - Coord. ATI</t>
  </si>
  <si>
    <t>2011/31209</t>
  </si>
  <si>
    <t>Mantovani: PSR veneto DGR 877 - Misura 124 - LABELCAI Valoriz.carne puledro TPR Veneto - SALDO 20%</t>
  </si>
  <si>
    <t>2011/31211</t>
  </si>
  <si>
    <t>AGER SUINI CONCHERI</t>
  </si>
  <si>
    <t>2011/31212</t>
  </si>
  <si>
    <t>BIOTECH II - prof. Casella - RATA 2007</t>
  </si>
  <si>
    <t>PROMOLOG SERVIZI QUALITA' CEREALI SRL</t>
  </si>
  <si>
    <t>2011/31214</t>
  </si>
  <si>
    <t>CURIONI - VINOSME OIGA 01/01/2010 - 31/12/2012</t>
  </si>
  <si>
    <t>2011/31215</t>
  </si>
  <si>
    <t>PSR mis. 124 - PROGETTO ITALTOC - Prof. Giacomini (coordinatore)</t>
  </si>
  <si>
    <t>GIACOMINI - 28/10/09 - 31/12/2010 studio messa a punto sistema rilevazione rapida qualità micr. grap</t>
  </si>
  <si>
    <t>ACCADEMIA DELLA GRAPPA E DELLE ACQUEVITI</t>
  </si>
  <si>
    <t>2011/31217</t>
  </si>
  <si>
    <t>2011/31219</t>
  </si>
  <si>
    <t>BIOTECH II bis  2006 - prof. Giacomini - 2 rata</t>
  </si>
  <si>
    <t>2011/31220</t>
  </si>
  <si>
    <t>Prof. Anna Lante - UE "AEROMUCO"</t>
  </si>
  <si>
    <t>EADS IW Deutschland GmbH</t>
  </si>
  <si>
    <t>2011/31221</t>
  </si>
  <si>
    <t>Bittante: Accordo Provincia di Trento "COWPLUS"  - L'allevamento bovino in montagna..."</t>
  </si>
  <si>
    <t>2011/31223</t>
  </si>
  <si>
    <t>2011/31224</t>
  </si>
  <si>
    <t>Schiavon S.: Contratto AGER "Compatibilita'  ambientale e benessere animale nella filiera suino.."</t>
  </si>
  <si>
    <t>2011/31229</t>
  </si>
  <si>
    <t>OLEA</t>
  </si>
  <si>
    <t>2011/31230</t>
  </si>
  <si>
    <t>Breedomics, analisi genomiche prof. Barcaccia</t>
  </si>
  <si>
    <t>2011/31231</t>
  </si>
  <si>
    <t>Barcaccia T and T</t>
  </si>
  <si>
    <t>2011/31236</t>
  </si>
  <si>
    <t>2011/31242</t>
  </si>
  <si>
    <t>FISR BONA 2006/2008</t>
  </si>
  <si>
    <t>SCUOLA SUPERIORE SANT'ANNA di Studi Universitari e di Perfezionamento</t>
  </si>
  <si>
    <t>2011/31243</t>
  </si>
  <si>
    <t>FITOPROBIO "Fitodepurazione prod. biomasse cellulosiche per ottenimento etanolo s.nda gen." BORIN</t>
  </si>
  <si>
    <t>2011/31244</t>
  </si>
  <si>
    <t>OIGA - Riproduzione, coltivazione e valutazione di specie vegetali a fini ambientali</t>
  </si>
  <si>
    <t>2011/31252</t>
  </si>
  <si>
    <t>Saldo ENSE</t>
  </si>
  <si>
    <t>Ente Nazionale delle Sementi Elette</t>
  </si>
  <si>
    <t>2011/31253</t>
  </si>
  <si>
    <t>Iva su saldo ENSE</t>
  </si>
  <si>
    <t>2011/31254</t>
  </si>
  <si>
    <t>Anticipo saldo convenzione Bioecologia del moscardino</t>
  </si>
  <si>
    <t>PARCO REGIONALE DEI COLLI EUGANEI</t>
  </si>
  <si>
    <t>2011/31255</t>
  </si>
  <si>
    <t>iVA SU Anticipo saldo convenzione Bioecologia del moscardino</t>
  </si>
  <si>
    <t>2011/31258</t>
  </si>
  <si>
    <t>Anno 2009 - Colza invernale da olio in Olt (Romania)</t>
  </si>
  <si>
    <t>EURECNA SPA</t>
  </si>
  <si>
    <t>2011/31259</t>
  </si>
  <si>
    <t>2011/31260</t>
  </si>
  <si>
    <t>Iva su Colza invernale da olio in Olt (Romania)</t>
  </si>
  <si>
    <t>2011/31261</t>
  </si>
  <si>
    <t>Riso Basso Veronese</t>
  </si>
  <si>
    <t>Cremonesi Consulenze SRL</t>
  </si>
  <si>
    <t>2011/31262</t>
  </si>
  <si>
    <t>2011/31263</t>
  </si>
  <si>
    <t>AGER Mosca GRANO DURO - Quota partners di Padova</t>
  </si>
  <si>
    <t>2011/31267</t>
  </si>
  <si>
    <t>BIOSEA</t>
  </si>
  <si>
    <t>2011/31268</t>
  </si>
  <si>
    <t>Contributo al 52° Convegno Annuale della Società Italiana di Genetica Agraria</t>
  </si>
  <si>
    <t>2011/31271</t>
  </si>
  <si>
    <t>Caratterizzazione e valorizzazione di aree viticole di alta collina</t>
  </si>
  <si>
    <t>2011/31274</t>
  </si>
  <si>
    <t>Anticipo primo e secondo anno FISR Pitacco CarboItaly</t>
  </si>
  <si>
    <t>Centro di Ecologia Alpina Viote del Monte Bondone</t>
  </si>
  <si>
    <t>2011/31275</t>
  </si>
  <si>
    <t>Secondo anticipo FISR Pitacco CarboItaly</t>
  </si>
  <si>
    <t>2011/31276</t>
  </si>
  <si>
    <t>FISR Pitacco CarboItaly</t>
  </si>
  <si>
    <t>2011/31277</t>
  </si>
  <si>
    <t>Terzo acconto UE PRUNOMICS</t>
  </si>
  <si>
    <t>2011/31278</t>
  </si>
  <si>
    <t>DRUPOMICS</t>
  </si>
  <si>
    <t>2011/31281</t>
  </si>
  <si>
    <t>RADICCHIO ROSSO DI CHIOGGIA</t>
  </si>
  <si>
    <t>2011/31282</t>
  </si>
  <si>
    <t>2011/31287</t>
  </si>
  <si>
    <t>PSR MISURA 124 FLOSO</t>
  </si>
  <si>
    <t>2011/31288</t>
  </si>
  <si>
    <t>PSR MISURA 124 VIVCOMP</t>
  </si>
  <si>
    <t>2011/31289</t>
  </si>
  <si>
    <t>naba research</t>
  </si>
  <si>
    <t>SAPI SPA</t>
  </si>
  <si>
    <t>2011/31293</t>
  </si>
  <si>
    <t>Anticipo II acconto FISR ZILIOTTO 2006/2008</t>
  </si>
  <si>
    <t>Istituto Sperimentale per le Colture Foraggere - CRA ISCF</t>
  </si>
  <si>
    <t>2011/31294</t>
  </si>
  <si>
    <t>Saldo FISR ZILIOTTO 2006/2008</t>
  </si>
  <si>
    <t>2011/31387</t>
  </si>
  <si>
    <t>AVVISO FATTURA 15/2011</t>
  </si>
  <si>
    <t>FONTEBLU SRL</t>
  </si>
  <si>
    <t>2011/31388</t>
  </si>
  <si>
    <t>AVVISO FATTURA 31 DEL 29.8.2011</t>
  </si>
  <si>
    <t>2011/31389</t>
  </si>
  <si>
    <t>AVVISO FATTURA N.44 DEL 10.10.2011</t>
  </si>
  <si>
    <t>R.V.H. SRL - ROSCIOLI VENETO HOTEL</t>
  </si>
  <si>
    <t>2011/31390</t>
  </si>
  <si>
    <t>AVVISO FATTURA 52/2011</t>
  </si>
  <si>
    <t>2011/31391</t>
  </si>
  <si>
    <t>2011/31392</t>
  </si>
  <si>
    <t>AVVISO FATT.70 (PREST.PAG. RAUDA-ROMANO)</t>
  </si>
  <si>
    <t>CROMOSPHERE S.R.L.</t>
  </si>
  <si>
    <t>2011/31393</t>
  </si>
  <si>
    <t>AVVISO FATT. 77/2006</t>
  </si>
  <si>
    <t>DENFIX DI CLAUDIO TRINCANATO</t>
  </si>
  <si>
    <t>2011/31397</t>
  </si>
  <si>
    <t>HU HAIGUANG -  Proc. Pen. 6905/11 RGNR (consulente tecnico dott. Nalesso)</t>
  </si>
  <si>
    <t>PROCURA DELLA REPUBBLICA PRESSO IL TRIBUNALE PENALE</t>
  </si>
  <si>
    <t>2011/31398</t>
  </si>
  <si>
    <t>SALVALAGGIO FEDET (consulente tecnico Prof.ssa F. CASTAGNA)</t>
  </si>
  <si>
    <t>2011/31399</t>
  </si>
  <si>
    <t>FATTURE COMPLESSIVE ANCORA DA PAGARE  PROC. REPUBBLICA ANNO 2011</t>
  </si>
  <si>
    <t>2011/31400</t>
  </si>
  <si>
    <t>FATTURA 105 DEL 13.4.2011</t>
  </si>
  <si>
    <t>2011/31401</t>
  </si>
  <si>
    <t>FATTURA 309 DEL 27.10.2011</t>
  </si>
  <si>
    <t>PROCURA DELLA REPUBBLICA  DI TREVISO</t>
  </si>
  <si>
    <t>2011/31403</t>
  </si>
  <si>
    <t>CONVENZIONE PER COLLABORAZIONE PROG. RICERCA "VALUTAZIONE ESPOSIZ. POLVERI LEGNO E GAS SCARICO MOT.</t>
  </si>
  <si>
    <t>U.L.S.S. 7 SIENA</t>
  </si>
  <si>
    <t>2011/31407</t>
  </si>
  <si>
    <t>I° RATA PROG. NUOVI INDICATORI MONITORAGGIO AMB. E BIOL. PER VALUTAZ. ESPOSIZIONE</t>
  </si>
  <si>
    <t>2011/31408</t>
  </si>
  <si>
    <t>II  E III RATA CONV. PROG. NUOVI INDICATORI MONITORAGGIO AMB. E BIOL. PER POLVERI DI LEGNO</t>
  </si>
  <si>
    <t>2011/31409</t>
  </si>
  <si>
    <t>GALLO MIRC0</t>
  </si>
  <si>
    <t>2011/31411</t>
  </si>
  <si>
    <t>AVVISO FATTURA 59/2007</t>
  </si>
  <si>
    <t>CAFFARO SPA BUSINESS UNIT CHEMICALS</t>
  </si>
  <si>
    <t>2011/31412</t>
  </si>
  <si>
    <t>AVVISO FATTURA N. 31/2008</t>
  </si>
  <si>
    <t>LINK SRL</t>
  </si>
  <si>
    <t>2011/31413</t>
  </si>
  <si>
    <t>AVVISO FATT. 38/2008</t>
  </si>
  <si>
    <t>QUESTURA DI PADOVA</t>
  </si>
  <si>
    <t>2011/31414</t>
  </si>
  <si>
    <t>AVVISO FATT. 66/2008</t>
  </si>
  <si>
    <t>CAFFARO CHIMICA SRL</t>
  </si>
  <si>
    <t>2011/31415</t>
  </si>
  <si>
    <t>AVVISO FATT. 70/2008</t>
  </si>
  <si>
    <t>ABB Power Technologies SpA</t>
  </si>
  <si>
    <t>2011/31417</t>
  </si>
  <si>
    <t>AVVISO FATT. 55/2010</t>
  </si>
  <si>
    <t>2011/31419</t>
  </si>
  <si>
    <t>SALDO CONVENZIONE RISCHIO CANCRO POLM. IN COORTE DI LAV. REG. VENETO EX ESPOSTI</t>
  </si>
  <si>
    <t>2011/31421</t>
  </si>
  <si>
    <t>SALDO CONV. PROGETTO "IMPATTO INQUINAMENTO AMB. PRODOTTO DA AEREPORTI"</t>
  </si>
  <si>
    <t>AZIENDA SANITARIA LOCALE ROMA E</t>
  </si>
  <si>
    <t>2011/31422</t>
  </si>
  <si>
    <t>SALDO CONV. ATTUAZ. PROG. STRATEG. RIC. FINALIZZ. 2006 "IMPATTO SANITARIO ASSOCIATO"</t>
  </si>
  <si>
    <t>2011/31423</t>
  </si>
  <si>
    <t>SALDO CONV. PROGETTO "SORVEG. EPIDEMIOL. INQUINAM. ATMOSFERICO VALUTAZ. RISCHI"</t>
  </si>
  <si>
    <t>ARPA-PIEMONTE AGENZIA REGIONALE PROTEZIONE DELL'AMBIENTE</t>
  </si>
  <si>
    <t>2011/31424</t>
  </si>
  <si>
    <t>SALDO CONV. PROG. CCM PROGRAMMA NAZIONALE ESITI (PNE - 2) VALUTAZ. ESITI ASS</t>
  </si>
  <si>
    <t>AGENZIA NAZIONALE per I SERVIZI SANITARI REGIONALI</t>
  </si>
  <si>
    <t>2011/31425</t>
  </si>
  <si>
    <t>SALDO PROGETTO REG. SARDEGNA PER SORV. EPIDEM. RISCHIO LEGATO A FONTI ORIGINE"</t>
  </si>
  <si>
    <t>REGIONE AUTONOMA DELLA SARDEGNA</t>
  </si>
  <si>
    <t>2011/31426</t>
  </si>
  <si>
    <t>ACCONTO SU ULTIMA RATA UE - CRAFT</t>
  </si>
  <si>
    <t>POIESYS S.R.L.</t>
  </si>
  <si>
    <t>2011/31427</t>
  </si>
  <si>
    <t>ACCERTAMENTO A SALDO  CONTRATTO POIESYS (QUOTA PARTE AVV. FATT. N. 5/05)</t>
  </si>
  <si>
    <t>2011/31428</t>
  </si>
  <si>
    <t>FONDAZIONE ABO</t>
  </si>
  <si>
    <t>2011/31429</t>
  </si>
  <si>
    <t>CONTRATTO PD 04 D0065 ANALISI DEL REDOX-STATUS PROTEINE  III^ RATA</t>
  </si>
  <si>
    <t>2011/31430</t>
  </si>
  <si>
    <t>4A RATA ABO CONTRATTO PD04 D00605 ANALISI DEL REDOX- STATUS PROTEINE URSINI</t>
  </si>
  <si>
    <t>2011/31435</t>
  </si>
  <si>
    <t>SALDO ACCONTO COLLAB. IZS VE 01/2005 IST. ZOOPROFIL. SPERIM. VENEZIE PROF. CASTIGLIUOLO</t>
  </si>
  <si>
    <t>2011/31436</t>
  </si>
  <si>
    <t>ACC.COLLAB.IZS VE 11/2006 PROF.CASTGLIUOLO - RATA A SALDO</t>
  </si>
  <si>
    <t>2011/31437</t>
  </si>
  <si>
    <t>RICERCA CORRENTE IZS VE 22/07- PROF. CASTIGLIULO - RATA A SALDO</t>
  </si>
  <si>
    <t>2011/31438</t>
  </si>
  <si>
    <t>CONV.MIN.SALUTE E DIP.MED.SPER. UNIV.LA SAPIENZA ROMA - RESP. PROF. FORESTA SCAD. 31.5.</t>
  </si>
  <si>
    <t>UNIVERSITA' DI ROMA "LA SAPIENZA"</t>
  </si>
  <si>
    <t>2011/31439</t>
  </si>
  <si>
    <t>ISS - PROGETTO RIC.SAN.FINAL. 2007 PROF. LOREGIAN-PROF. PALU I^ RATA</t>
  </si>
  <si>
    <t>2011/31440</t>
  </si>
  <si>
    <t>CONV. ISS N.40H48 PROF. MANGANELLI SCAD. 30.11.2012</t>
  </si>
  <si>
    <t>2011/31441</t>
  </si>
  <si>
    <t>CONTRATTO UE VII P.Q. NEWDBVAC PROF. MANGANELLI SCAD. 31122013</t>
  </si>
  <si>
    <t>2011/31442</t>
  </si>
  <si>
    <t>PROGETTO UE VII P.Q. "MORE MEDICINES FOR TUBERCULOSIS" MM4TB PROF. MANGANELLI SCAD. 1.2.2016</t>
  </si>
  <si>
    <t>ECOLE POLYTECHNIQUE FEDERALE DE LAUSANNE</t>
  </si>
  <si>
    <t>2011/31443</t>
  </si>
  <si>
    <t>INAIL EX ISPESL "SORVEGLIANZA E PREVENZ. DI VIRUS DELL'INFLUENZA SUINA PROF. PALU SCAD. 30.03.2013</t>
  </si>
  <si>
    <t>2011/31444</t>
  </si>
  <si>
    <t>INAIL EX ISPESL "RABBIA SILVESTRE DEL NORDEST..." PROF. PALU SCAD. 29.09.2012</t>
  </si>
  <si>
    <t>FRAUNHOFER-GESELLSCHAFT ZUR FOERDERUNG DER ANGEWANDTEN FORSCHUNG E.V.</t>
  </si>
  <si>
    <t>2011/31448</t>
  </si>
  <si>
    <t>Sponsorizz. al convegno Stile di vita e salute PD 19/20 settembre  2008</t>
  </si>
  <si>
    <t>SENSOR MEDICS ITALIA</t>
  </si>
  <si>
    <t>2011/31449</t>
  </si>
  <si>
    <t>SPONSORIZZAZIONE CONVEGNO STILE DI VITA E SALUTE PD 19-20.09.2008</t>
  </si>
  <si>
    <t>2011/31450</t>
  </si>
  <si>
    <t>CONTRIB.A TITOLO DI SPONSORIZ. CONVEGNO  EACA/BACA 29-1 luglio  2011</t>
  </si>
  <si>
    <t>EDI-ERMES S.R.L.</t>
  </si>
  <si>
    <t>2011/31451</t>
  </si>
  <si>
    <t>VARIAZIONI INDOTTE DAL BRACIALETTO STABILITY DI ALCUNI PARAMETRI QUALIT.</t>
  </si>
  <si>
    <t>CH3 S.R.L.</t>
  </si>
  <si>
    <t>2011/31452</t>
  </si>
  <si>
    <t>REGGIANI - ATI CON TELEA SRL AZIONE BIOTECH SECONDO BIS REXON AGE</t>
  </si>
  <si>
    <t>2011/31453</t>
  </si>
  <si>
    <t>LAURETANA SPA PROF. REGGIANI ASPETTI FISIOLOGICI E NUTRIZIONALI DELL'ACQUA</t>
  </si>
  <si>
    <t>LAURETANA SPA</t>
  </si>
  <si>
    <t>2011/31638</t>
  </si>
  <si>
    <t>Progetto di ricerca "ALADIN" - Industria 2015 Minist- Sviluppo Econ.-resp. prof. Berti-Antic. Dip.</t>
  </si>
  <si>
    <t>Centro Ricerche Plast-Optica SpA</t>
  </si>
  <si>
    <t>2011/31639</t>
  </si>
  <si>
    <t>Progetto di ricerca "HYDROSTORE"-Industria 2015 Minist. Svil. Econ.-resp. Lo Russo - Antic. Dipart.</t>
  </si>
  <si>
    <t>2011/31671</t>
  </si>
  <si>
    <t>BONIZZI - IZSLER - SALDO - "VERIFICHE PARAMETRI..." (da annullare?)</t>
  </si>
  <si>
    <t>2011/31672</t>
  </si>
  <si>
    <t>CASTAGNARO - IZS SI - "VALUTAZIONE STATO SANITARIO FAUNA SELVATICA NEL TERRITORIO SICILIANO"</t>
  </si>
  <si>
    <t>2011/31675</t>
  </si>
  <si>
    <t>CASTAGNARO - UNIVERSITA' DI NAPOLI - "SAFORISK - NUOVE EMERGENZE IN SICUREZZA ALIMENTARE"</t>
  </si>
  <si>
    <t>2011/31677</t>
  </si>
  <si>
    <t>DACASTO - IZS VE - "CARATTERIZZAZIONE BIOMOLECOLARE DEL MASTOCITOMA DI CANE"</t>
  </si>
  <si>
    <t>2011/31678</t>
  </si>
  <si>
    <t>AVV. FT. NR. 46 DEL 12.05.08</t>
  </si>
  <si>
    <t>2011/31682</t>
  </si>
  <si>
    <t>AVV. FT. NR. 146 DEL 29.04.09</t>
  </si>
  <si>
    <t>TESCARO IPPOLITO</t>
  </si>
  <si>
    <t>2011/31684</t>
  </si>
  <si>
    <t>AVV. FT. NR. 201 DEL 08.06.09</t>
  </si>
  <si>
    <t>AZIENDA AGRICOLA BALDAN</t>
  </si>
  <si>
    <t>2011/31685</t>
  </si>
  <si>
    <t>AVV.FT.N. 260 DEL 15.07.09</t>
  </si>
  <si>
    <t>2011/31688</t>
  </si>
  <si>
    <t>AVV.FT.N. 42 DEL 16.03.10</t>
  </si>
  <si>
    <t>AZIENDA AGRICOLA GIARDINI GIOVANNI</t>
  </si>
  <si>
    <t>2011/31689</t>
  </si>
  <si>
    <t>AVV. FT. NR. 53 DEL 13.04.10</t>
  </si>
  <si>
    <t>RIGHETTI DAMIANO E MICHELE</t>
  </si>
  <si>
    <t>2011/31690</t>
  </si>
  <si>
    <t>AVV. FT. NR. 55 DEL 13.04.10</t>
  </si>
  <si>
    <t>AZIENDA AGRICOLA LA ROSATESE DI AMADIO E C.</t>
  </si>
  <si>
    <t>2011/31691</t>
  </si>
  <si>
    <t>Esame Anatomia patologica  n. 21381 - avv.ft. n. 70 del 27/04/2010 (acc.prec.2010/383)</t>
  </si>
  <si>
    <t>2011/31693</t>
  </si>
  <si>
    <t>Esami Anatomia patologica  al n. 25890 - avv.ft. n. 94 del 28/05/2010 (acc.prec.2010/490)</t>
  </si>
  <si>
    <t>CLINICA VETERINARIA BARNINI S.R.L.-CENTRO MEDICO EQUINO</t>
  </si>
  <si>
    <t>2011/31694</t>
  </si>
  <si>
    <t>Esame Anatomia patologica  n. 31438 - avv.ft. n. 117 del 06/07/2010 (acc.prec.2010/611)</t>
  </si>
  <si>
    <t>AZIENDA AGRICOLA ORLANDO CLAUDIO</t>
  </si>
  <si>
    <t>2011/31695</t>
  </si>
  <si>
    <t>Esami Anatomia patologica  n. 29790 e 30340 - avv.ft. n. 121 del 06/07/2010 (acc.prec.2010/619)</t>
  </si>
  <si>
    <t>2011/31697</t>
  </si>
  <si>
    <t>Esame Anatomia patologica  n. 29994 - avv.ft. n. 168 del 22/07/2010</t>
  </si>
  <si>
    <t>TOP RANCH</t>
  </si>
  <si>
    <t>2011/31699</t>
  </si>
  <si>
    <t>Esame Anatomia patologica  n. 27964 - avv.ft. n. 218 del 13/09/2010</t>
  </si>
  <si>
    <t>2011/31700</t>
  </si>
  <si>
    <t>Esami Anatomia patologica - avv.ft. n. 222 del 15/09/2010</t>
  </si>
  <si>
    <t>2011/31701</t>
  </si>
  <si>
    <t>Esame Anatomia patologica  n. 30768 - avv.ft. n. 232 del 17/09/2010</t>
  </si>
  <si>
    <t>2011/31720</t>
  </si>
  <si>
    <t>Accertamenti su avvisi di fatt. dal 01/07/2007 al 14/11/2007</t>
  </si>
  <si>
    <t>2011/31723</t>
  </si>
  <si>
    <t>Montesissa - IZS VE 09/2007 "Verifica significatività della cross contaminazione alimenti"</t>
  </si>
  <si>
    <t>2011/31724</t>
  </si>
  <si>
    <t>Novelli - Azienda G3 Industriale "Studio di fattibilità per l'analisi di isotopi.."</t>
  </si>
  <si>
    <t>G3 INDUSTRIALE s.r.l.</t>
  </si>
  <si>
    <t>UNIVERSITA' DEGLI STUDI DI PAVIA</t>
  </si>
  <si>
    <t>2011/31733</t>
  </si>
  <si>
    <t>MARINELLI - ULSS 16 - "NET PET THERAPY - UNA RETE SINERGICA NEL VENETO"</t>
  </si>
  <si>
    <t>2011/32015</t>
  </si>
  <si>
    <t>2011/32035</t>
  </si>
  <si>
    <t>Metrite Puerperale effetto excenel Morgante</t>
  </si>
  <si>
    <t>2011/32037</t>
  </si>
  <si>
    <t>Valutazione risposta antinfiammatoria ... Bernardini D.</t>
  </si>
  <si>
    <t>Research &amp; Innovation Spa</t>
  </si>
  <si>
    <t>2011/32041</t>
  </si>
  <si>
    <t>Berzaghi contributo MIPAF Prog. MARIPA DM 353/03 Sviluppo e applicaz. metodi rapidi</t>
  </si>
  <si>
    <t>2011/32059</t>
  </si>
  <si>
    <t>Gottardo: accordo IZSVe 19/09 Studio risposta infiammatoria durante periparto vacche latte</t>
  </si>
  <si>
    <t>2011/32066</t>
  </si>
  <si>
    <t>Berzaghi: PSR 2007/2013 DGR 745 del 15/03/2010-Optigas-Mis. 124-Capofila Tosetto</t>
  </si>
  <si>
    <t>2011/32067</t>
  </si>
  <si>
    <t>2011/32069</t>
  </si>
  <si>
    <t>Cozzi: accordo di coll. scient. IZSVe 17/10 "Strategie innovative nell'aliment. bovina da latte"</t>
  </si>
  <si>
    <t>2011/32094</t>
  </si>
  <si>
    <t>FIST 2006 PATARNELLO  ultima rata</t>
  </si>
  <si>
    <t>2011/32095</t>
  </si>
  <si>
    <t>CONTRATTO UE FOOD-CT-2005-007103 IMAQUANIM- PROF. VENIER  III anno</t>
  </si>
  <si>
    <t>2011/32096</t>
  </si>
  <si>
    <t>ricerca su "modalità terapeutica ......fototermica di tumori"-Morwell-Prof. Jori   contr. 13/05</t>
  </si>
  <si>
    <t>MORWELL INVESTIMENTS LTD</t>
  </si>
  <si>
    <t>2011/32097</t>
  </si>
  <si>
    <t>2011/32099</t>
  </si>
  <si>
    <t>contr. ric "Diagnosi e profilassi dell'influenza aviaria e studio meccanismi evoluzione virale...."</t>
  </si>
  <si>
    <t>2011/32100</t>
  </si>
  <si>
    <t>2011/32101</t>
  </si>
  <si>
    <t>contr.per borse dott. "Valutazione meccanismi d'azione e tossicità di nanomateriali ....." Celotti</t>
  </si>
  <si>
    <t>2011/32102</t>
  </si>
  <si>
    <t>2011/32103</t>
  </si>
  <si>
    <t>Finanz. Borsa St. " Studio canali al potassio in vitis vinifera....."</t>
  </si>
  <si>
    <t>CIB CONSORZIO INTERUNIVERSITARIO BIOTECNOLOGIE</t>
  </si>
  <si>
    <t>2011/32105</t>
  </si>
  <si>
    <t>Contr. "Integrated impacts marine acidication,temperature,precipitation ......II rata..</t>
  </si>
  <si>
    <t>MINISTERO DELL'AMBIENTE E TUTELA DEL TERRITORIO</t>
  </si>
  <si>
    <t>2011/32106</t>
  </si>
  <si>
    <t>rimborso spese manutenz. Micr. Elettr. FEI nota deb. 46/08</t>
  </si>
  <si>
    <t>cnr - ist: tecnologie biomediche</t>
  </si>
  <si>
    <t>2011/32108</t>
  </si>
  <si>
    <t>contr. "Isolamento, selezione e crescita di linee cellulari vegetali ad alto contenuto lipidico"</t>
  </si>
  <si>
    <t>2011/32109</t>
  </si>
  <si>
    <t>IVA contr. "Isolamento, selezione e crescita di linee cellulari vegetali ad alto contenuto lipidico"</t>
  </si>
  <si>
    <t>2011/32110</t>
  </si>
  <si>
    <t>saldo "sequenz.  genoma del pesco e utilizzo sequenza in prog. migl. qualità del frutto" Trainotti</t>
  </si>
  <si>
    <t>2011/32111</t>
  </si>
  <si>
    <t>Nuova cordata per studio cellule staminali adulte-collab. Italo Britannica-Manni</t>
  </si>
  <si>
    <t>2011/32112</t>
  </si>
  <si>
    <t>Contr. UE "Distributed Dynamic Diversity Databases for life"</t>
  </si>
  <si>
    <t>2011/32114</t>
  </si>
  <si>
    <t>SALDO OTTIMIZZAZIONE PRODUZ. BIOLGICA IDROGENO DA CHLAMYDOMONA-HIDROBIO II E III RATA -HIDROBIO-GIAC</t>
  </si>
  <si>
    <t>2011/32115</t>
  </si>
  <si>
    <t>BIVALIFE-Controlling infectious diseases in oysters and mussels in  Europe SALDO -VENIER</t>
  </si>
  <si>
    <t>2011/32117</t>
  </si>
  <si>
    <t>PROGETTO AGER-</t>
  </si>
  <si>
    <t>2011/32122</t>
  </si>
  <si>
    <t>PROGETTO INTERREG ITALIA SLOVENIA - CASADORO III rata</t>
  </si>
  <si>
    <t>2011/32123</t>
  </si>
  <si>
    <t>Progetto Interreg. Innovaqua-Italia Slovenia</t>
  </si>
  <si>
    <t>2011/32124</t>
  </si>
  <si>
    <t>Muscle Z-disk Protein complexes:from atomic structure to physiol. function-Prof. Lanfranchi  II rata</t>
  </si>
  <si>
    <t>2011/32159</t>
  </si>
  <si>
    <t>ACCONTO SUPPORTO GIURIDICO LEGALE NELLA MATERIA DELL'INQUINAMENTO ELETTROMAGNETICO ALLA REGIONE VENE</t>
  </si>
  <si>
    <t>2011/32160</t>
  </si>
  <si>
    <t>IVA SU ACCONTO SUPPORTO GIURIDICO NELLA MATERIA DEL'INQ.ELETTROMAGNETICO ALLA REGIONE VENETO</t>
  </si>
  <si>
    <t>2011/32168</t>
  </si>
  <si>
    <t>IVA su ANALISI DIFFRATTOMETRICHE</t>
  </si>
  <si>
    <t>CONSORZIO POLIS</t>
  </si>
  <si>
    <t>2011/32169</t>
  </si>
  <si>
    <t>ANALISI DIFFRATTOMETRICHE</t>
  </si>
  <si>
    <t>2011/32175</t>
  </si>
  <si>
    <t>IVA SU ANALISI DIFFRATTOMETRICHE E AL SEM</t>
  </si>
  <si>
    <t>QUASAR INGEGNERIA AMBIENTALE SRL</t>
  </si>
  <si>
    <t>2011/32176</t>
  </si>
  <si>
    <t>ANALISI DIFFRATTOMETRICHE E AL SEM</t>
  </si>
  <si>
    <t>2011/32178</t>
  </si>
  <si>
    <t>differenza IVA dal 20 al 21% su analisi diffrattometriche e al SEM</t>
  </si>
  <si>
    <t>2011/32179</t>
  </si>
  <si>
    <t>differenza IVA dal 20 al 21% su analisi diffrattometriche</t>
  </si>
  <si>
    <t>Istituto nazionale di Oceanografia e Geofisica Sperimentale (OGS)</t>
  </si>
  <si>
    <t>2011/32186</t>
  </si>
  <si>
    <t>Supporto sviluppo metodologia analisi idromorfologica</t>
  </si>
  <si>
    <t>2011/32210</t>
  </si>
  <si>
    <t>Azzeramento imponibili borse di studio 2011 per attività di ricerca</t>
  </si>
  <si>
    <t>2011/32211</t>
  </si>
  <si>
    <t>Contr."Collaboration on data analyses and development of algorithms..."prof. Cobelli</t>
  </si>
  <si>
    <t>2011/32213</t>
  </si>
  <si>
    <t>Contratto ALADIN - INDUSTRIA 2015 - prof. Zanoni</t>
  </si>
  <si>
    <t>Contr.ricerca UE "parte terza" IoTA "Internet of Things Architecture" - prof. Zorzi</t>
  </si>
  <si>
    <t>2011/32215</t>
  </si>
  <si>
    <t>Contr. UE SUMMIT - IMI Joint Undertaking (IMI_call_2008_1_08) - Agr. nr.115006 - prof. Cobelli</t>
  </si>
  <si>
    <t>LUND UNIVERSITY</t>
  </si>
  <si>
    <t>2011/32216</t>
  </si>
  <si>
    <t>Contr.UE CULTURA (CULTivating Understanding and Research through Adaptivity) STREP Agosti</t>
  </si>
  <si>
    <t>TRINITY COLLEGE DUBLIN</t>
  </si>
  <si>
    <t>2011/32218</t>
  </si>
  <si>
    <t>Contr. UE Leonardo da Vinci OPEN Sounds - prof. Canazza</t>
  </si>
  <si>
    <t>ISTITUTO TECNICO COMMERCIALE E PER GEOMETRI "A. DEFFENU"</t>
  </si>
  <si>
    <t>2011/32219</t>
  </si>
  <si>
    <t>2011/32220</t>
  </si>
  <si>
    <t>Contr.ricerca UE "parte terza" MEDIEVAL "Multimedia transport for mobile video applications" - Zorzi</t>
  </si>
  <si>
    <t>2011/32221</t>
  </si>
  <si>
    <t>Contr.UE HYPOSWITCH - prof. Meneghesso</t>
  </si>
  <si>
    <t>FORSCHUNGSVERBUND BERLIN E.V. (FBH)</t>
  </si>
  <si>
    <t>2011/32225</t>
  </si>
  <si>
    <t>2011/32264</t>
  </si>
  <si>
    <t>BONICHINI 2009 PROGETTO "NET PET THERAPY" SALDO 30%</t>
  </si>
  <si>
    <t>2011/32265</t>
  </si>
  <si>
    <t>MAASS 2008 PROGETTO PEOPLE-MARIE CURIE ITN-LCG 237907</t>
  </si>
  <si>
    <t>UNIVERSITAET BERN</t>
  </si>
  <si>
    <t>2011/32268</t>
  </si>
  <si>
    <t>PROGETTO EUROPEO "NETWORK FOR INNOVATION.." III E IV RATA</t>
  </si>
  <si>
    <t>Universitat Heidelberg Ruprecht Karls</t>
  </si>
  <si>
    <t>2011/32276</t>
  </si>
  <si>
    <t>CAPOZZA- ACCORDO INDAGINE SULLA PERCEZIONE ALIMENTARE POPOLAZIONE TRIVENETO - ANNO 2007</t>
  </si>
  <si>
    <t>2011/32278</t>
  </si>
  <si>
    <t>2011/32280</t>
  </si>
  <si>
    <t>CAPOZZA- CONTR.CAMPAGNA COMUNICAZIONE PERCEZIONE RISCHIO PRODOTTI TRENTINI ISZ-VE 11/2007</t>
  </si>
  <si>
    <t>2011/32294</t>
  </si>
  <si>
    <t>A.F. 34/2009 - CAUSIN - PREST. PAGAM.</t>
  </si>
  <si>
    <t>EDILDIPIU' SRL</t>
  </si>
  <si>
    <t>2011/32296</t>
  </si>
  <si>
    <t>A.F. 52/2011 MAMMI - PREST. PAGAM.</t>
  </si>
  <si>
    <t>VENEZIANI SPA VERNICI MARINE ED INDUSTRIALI</t>
  </si>
  <si>
    <t>2011/32297</t>
  </si>
  <si>
    <t>a.f. 54/2011 PASTORE - PRESTAZ. PAGAMENTO</t>
  </si>
  <si>
    <t>2011/32299</t>
  </si>
  <si>
    <t>IVA SU A.F. 34/2009</t>
  </si>
  <si>
    <t>2011/32300</t>
  </si>
  <si>
    <t>2010 - Ct. VII P.Q. PEOPLE -  PhosChemRec - Grant Agreement n. 238679 - Prof. Scrimin</t>
  </si>
  <si>
    <t>THE CHANCELLOR, MASTERS &amp; SCHOLARS OF UNIVERSITY OF CAMBRIDGE</t>
  </si>
  <si>
    <t>2011/32301</t>
  </si>
  <si>
    <t>CONTRATTO FISR 2003 - Prof. Di Noto - Sc. 17/02/2008</t>
  </si>
  <si>
    <t>2011/32303</t>
  </si>
  <si>
    <t>2010 - Progetto n. 259014 - MOSAIC - ERC 2010 -  Prof. Mancin - Sc. 30.11.2015</t>
  </si>
  <si>
    <t>2011/32304</t>
  </si>
  <si>
    <t>2009 - Ct. n. 239898  DYCOCA "Dynamic Chemistry for Biomolecular Recogn. and Catalysis" - Dr. Prins</t>
  </si>
  <si>
    <t>CIR FONDAZIONE RUGGERO MENATO</t>
  </si>
  <si>
    <t>UNIVERSITY OF MANNHEIM</t>
  </si>
  <si>
    <t>2011/32351</t>
  </si>
  <si>
    <t>SHARE_M4 G.A. nr.261982 - VII p.q. (01/01/2011-31/12/2014) prof. Weber CUP C91J10000350006</t>
  </si>
  <si>
    <t>FONDAZIONE DEI DOTTORI COMMERCIALISTI DI PADOVA</t>
  </si>
  <si>
    <t>2011/32353</t>
  </si>
  <si>
    <t>Elementi fondamentali d'impresa: progettazione ed erogazione 4 incontri</t>
  </si>
  <si>
    <t>2011/32379</t>
  </si>
  <si>
    <t>PROMOZIONE MARCHIO ATTRAVERSO ATTIVITA' COLLEGATE AL MASTER BUSINESS ANALYSIS - 2^ EDIZIONE</t>
  </si>
  <si>
    <t>2011/32380</t>
  </si>
  <si>
    <t>CONTRIBUTO PER MASTER BA - 3^ EDIZIONE (CONVENZIONE STIPULATA L'1.12.2003)</t>
  </si>
  <si>
    <t>2011/32383</t>
  </si>
  <si>
    <t>"Sistema innovativo di business intelligence per la gestione integrata di servizi sanitari".</t>
  </si>
  <si>
    <t>2011/32384</t>
  </si>
  <si>
    <t>"Sviluppo di nuova generazione di impianti di lavaggio mezzi a totale compatibilità ambientale".</t>
  </si>
  <si>
    <t>CECCATO S.p.A.</t>
  </si>
  <si>
    <t>2011/32386</t>
  </si>
  <si>
    <t>Sviluppo di nuova generazione di impianti di lavaggio mezzi a totale compatibilità ambientale</t>
  </si>
  <si>
    <t>2011/32387</t>
  </si>
  <si>
    <t>Sviluppo integrato di prodotti/servizi e sistemi di gestione secondo una strategia di pers. eff.</t>
  </si>
  <si>
    <t>2011/32396</t>
  </si>
  <si>
    <t>2011/32398</t>
  </si>
  <si>
    <t>Studio teorico-sperimentale sull'applicazione della deumidificazione</t>
  </si>
  <si>
    <t>2011/32469</t>
  </si>
  <si>
    <t>CONV. INEA PROGETTO SABIO MIPAF PROF. BOATTO SCAD. 30/01/2007</t>
  </si>
  <si>
    <t>2011/32475</t>
  </si>
  <si>
    <t>ONERI DOGANALI IMPORTAZIONE TRU TRACK</t>
  </si>
  <si>
    <t>FEDERAL EXPRESS EUROPE, INC.</t>
  </si>
  <si>
    <t>2011/32476</t>
  </si>
  <si>
    <t>ONERI DOGANALI IMPORTAZIONE ECONOMETRICS</t>
  </si>
  <si>
    <t>2011/32477</t>
  </si>
  <si>
    <t>RESTITUZIONE IMPORTO ERRONEAMENTE PAGATO</t>
  </si>
  <si>
    <t>2011/32478</t>
  </si>
  <si>
    <t>PROGETTO LIFE07 ENV/IT/000388 CARBOMARK REGIONE VENETO PROF. ANFODILLO SCAD. 31/12/2011</t>
  </si>
  <si>
    <t>REGIONE VENETO - DIREZIONE FORESTE ED ECONOMIA MONTANA</t>
  </si>
  <si>
    <t>2011/32480</t>
  </si>
  <si>
    <t>1^ E 2^ RATA CONFINANZIAMENTO BORSA DI DOTTORATO  IND ECONOMIA PROF. BOATTO</t>
  </si>
  <si>
    <t>2011/32481</t>
  </si>
  <si>
    <t>3^ RATA COFINANZIAMENTO BORSA DI SOTTORATO CONV. INEA IND. ECONOMIA PROF. BOATTO</t>
  </si>
  <si>
    <t>2011/32483</t>
  </si>
  <si>
    <t>MIS 124 PROG LA NUOVA FILIERA MIOMERCATO AVEPA PROF. BOATTO SCAD. 05/09/2012</t>
  </si>
  <si>
    <t>2011/32485</t>
  </si>
  <si>
    <t>PROGETTO NEWFOR ALPINE SPACE  PROGRAMME DOTT. LINGUA SCAD. 31/08/2014</t>
  </si>
  <si>
    <t>CEMAGREF CENTRE NATIONAL DU MACHINISME AGRICOLE, DU GENIE RURAL, DES EAUX ET DES FORÊTS</t>
  </si>
  <si>
    <t>2011/32486</t>
  </si>
  <si>
    <t>ISTITUTO PER LA PROTEZIONE DELLA SALUTE NOVA GORICA</t>
  </si>
  <si>
    <t>2011/32488</t>
  </si>
  <si>
    <t>STRATEGIE VALORIZZAZIONE COMMERCIALE PESCE AZZURRO DELL'ADRIATICO PROF. DEFRANCESCO</t>
  </si>
  <si>
    <t>2011/32489</t>
  </si>
  <si>
    <t>PROGETTO MELOGRANO DOTT. TRESTINI SCAD. 31/01/2013</t>
  </si>
  <si>
    <t>2011/32492</t>
  </si>
  <si>
    <t>NEWFOREX FP7-KBBE-2009-3 Responsabile prof. Pettenella scad. 31/12/2013</t>
  </si>
  <si>
    <t>2011/32497</t>
  </si>
  <si>
    <t>Progetto INTEGRAL FP7-ENV-2011 NUMBER 282887 Responsabile prof. Pettenella scad. 30/10/2015</t>
  </si>
  <si>
    <t>SVERIGES LANTBRUKSUNIVERSITET</t>
  </si>
  <si>
    <t>2011/32498</t>
  </si>
  <si>
    <t>SURAFEL PROJECT TEMPUS IV 19/1272011 SCAD. 2014 RESP. DAVIDE PETTENELLA</t>
  </si>
  <si>
    <t>UNIVERSITY OF HELSINKI</t>
  </si>
  <si>
    <t>2011/32509</t>
  </si>
  <si>
    <t>Fondazione Geometri del Gattamelata di Padova per C.L. in R.T.T.P. - a.a. 2011/2012</t>
  </si>
  <si>
    <t>2012/30001</t>
  </si>
  <si>
    <t>Affitto n. 60.000 quote latte - Saldo 90%</t>
  </si>
  <si>
    <t>F.E.1.02.03.02</t>
  </si>
  <si>
    <t>SOCIETA' AGRICOLA FATTORIA NEL PARCO S.S. DI MASINI GABRIELE E PAOLO</t>
  </si>
  <si>
    <t>2012/30002</t>
  </si>
  <si>
    <t>CNR - CONSIGLIO NAZIONALE DELLE RICERCHE</t>
  </si>
  <si>
    <t>2012/30061</t>
  </si>
  <si>
    <t>EPIGEN - Progetto Bandiera Epigenomina, 2014</t>
  </si>
  <si>
    <t>2012/30078</t>
  </si>
  <si>
    <t>Adesione al NAPVSIX - 1° Semestre 2012</t>
  </si>
  <si>
    <t>IPROUTE SRL</t>
  </si>
  <si>
    <t>2012/30094</t>
  </si>
  <si>
    <t>Adesione al NAP VSIX - canone annuo sett 2012/sett.2013</t>
  </si>
  <si>
    <t>2012/30099</t>
  </si>
  <si>
    <t>Accordo di servizi Carrier (a compensare con ns. ordine)</t>
  </si>
  <si>
    <t>2012/30107</t>
  </si>
  <si>
    <t>Adesione NAP VSIX anno 2012 (bn 2do sem+canone annuo)</t>
  </si>
  <si>
    <t>2012/30111</t>
  </si>
  <si>
    <t>iva Accordo di Servizi Carrier Locali Galleria Spagna, 28  Padova</t>
  </si>
  <si>
    <t>2012/30138</t>
  </si>
  <si>
    <t>Solar Orbiter - Supp. scientifico per realizzazione degli strumenti METIS e SWA/DPU nelle fasi B2-C1</t>
  </si>
  <si>
    <t>2012/30139</t>
  </si>
  <si>
    <t>Missione ROSETTA - Attività scientifica e supporto alle operazioni - FASE E2</t>
  </si>
  <si>
    <t>2012/30153</t>
  </si>
  <si>
    <t>CONVENZIONE CARIPARO CO.S.I.L.PO - PROF. FELISATTI - SCAD. 31/12/2013</t>
  </si>
  <si>
    <t>2012/30212</t>
  </si>
  <si>
    <t>ONERI DOGANALI SPED. 9690.6030.7072 POWERFILM</t>
  </si>
  <si>
    <t>2012/30213</t>
  </si>
  <si>
    <t>WINEZERO MIS 124 PSR VENETO DGR 1354 DEL 03/08/2011 DOMANDA  2071284 PROF. PITACCO SCAD. 27/10/2014</t>
  </si>
  <si>
    <t>2012/30214</t>
  </si>
  <si>
    <t>BIODILIEVITI MIS 124 PSR VENETO DGR 1354 - 03/08/2011 DOMANDA 2071448 PROF. GIACOMINI SC. 27/10/2014</t>
  </si>
  <si>
    <t>2012/30215</t>
  </si>
  <si>
    <t>QUOTA CIRVE SU PROGETTO WINENET INTERREG ITA SLO 2007/2013 PROF. BOATTO SCAD. 30/05/2014</t>
  </si>
  <si>
    <t>2012/30216</t>
  </si>
  <si>
    <t>QUOTE PARTNERS SU PROGETTO WINENET INTERREG ITA SLO 2007/2013 PROF. BOATTO SCAD. 30/05/2014</t>
  </si>
  <si>
    <t>REGIONE LAZIO</t>
  </si>
  <si>
    <t>2012/30245</t>
  </si>
  <si>
    <t>JEAN MONNET CHAIR ON GLOBALISATION - PROF. L. BEKEMANS 2012-2015</t>
  </si>
  <si>
    <t>Associazione M.A.S.TER. - Mediatori e Animatori per lo Sviluppo del Territorio</t>
  </si>
  <si>
    <t>2012/30355</t>
  </si>
  <si>
    <t>Accordo Grundtvig " Improving Senior and intergerational method and curricula.."  Turchi</t>
  </si>
  <si>
    <t>2012/30360</t>
  </si>
  <si>
    <t>MILANI PROTOCOLLO D'INTESA COMUNE DI GENOVA</t>
  </si>
  <si>
    <t>COMUNE DI GENOVA</t>
  </si>
  <si>
    <t>2012/30414</t>
  </si>
  <si>
    <t>Scavi e studi su Battistero del Duono di Padova - 2012 - Brogiolo</t>
  </si>
  <si>
    <t>2012/30415</t>
  </si>
  <si>
    <t>Parco archeologico Aquae Patavinae - Montegtrotto 2012 - Zanovello - Arcus</t>
  </si>
  <si>
    <t>2012/30416</t>
  </si>
  <si>
    <t>Archeopad Nora 2012 - Bonetto - Arcus</t>
  </si>
  <si>
    <t>2012/30417</t>
  </si>
  <si>
    <t>Studi e scavi presso la casa delle Bestie ferite - Aquileia 2012 - Salvadori - Arcus</t>
  </si>
  <si>
    <t>2012/30418</t>
  </si>
  <si>
    <t>Progetto TESS -  CREIA Regione Lazio - Ghedini 2012</t>
  </si>
  <si>
    <t>Coordinamento CREIA Regione Lazio</t>
  </si>
  <si>
    <t>2012/30450</t>
  </si>
  <si>
    <t>ASSEGNO MATTEO CASSINA SIGN NETWORK GENETICO SLOVENO ITALIANO PROF. CLEMENTI</t>
  </si>
  <si>
    <t>2012/30468</t>
  </si>
  <si>
    <t>COOPERAZIONE TERRITORIALE EUROPEA PROGRAMMA COLLABORAZIONE TRANSFRONTALIERA ITALIA-SLOVENIA PANGEA</t>
  </si>
  <si>
    <t>Regione autonoma Friuli Venezia Giulia</t>
  </si>
  <si>
    <t>2012/30469</t>
  </si>
  <si>
    <t>IDEAS ERC  2011 AdG 294777 mitoCalcium - A SALDO  DI TUTTO IL CONTRATTO 5 ANNI</t>
  </si>
  <si>
    <t>European Research Council Executive Agency - ERCEA</t>
  </si>
  <si>
    <t>2012/30470</t>
  </si>
  <si>
    <t>NIH 6° ANNO UNIVERSITY OF CALIFORNIA DAVIS CA USA 01-04-2012/31-03-2013 GRANT N. P01AG025532</t>
  </si>
  <si>
    <t>UNIVERSITY OF CALIFORNIA, DAVIS</t>
  </si>
  <si>
    <t>2012/30474</t>
  </si>
  <si>
    <t>IV^rata saldo Contratto ASI n. I/044/11/0 (FISIOLOGIA) Prof. Reggiani - Riunione Finale</t>
  </si>
  <si>
    <t>2012/30475</t>
  </si>
  <si>
    <t>IMPONIBILE II^ rata saldo Contratto di ricerca CH3 Srl del 12/04/2011 - FISIOLOGIA - Prof.C.REGGIANI</t>
  </si>
  <si>
    <t>BIOFORCE S.R.L.</t>
  </si>
  <si>
    <t>2012/30476</t>
  </si>
  <si>
    <t>IVA II^ rata saldo Contratto di ricerca CH3 Srl del 12/04/2011 - FISIOLOGIA - Prof.C.REGGIANI</t>
  </si>
  <si>
    <t>2012/30480</t>
  </si>
  <si>
    <t>BUDGET A DISPOSIZIONE PAPIUER112  ERA-NET EuroNanoMed JTC 2011</t>
  </si>
  <si>
    <t>2012/30510</t>
  </si>
  <si>
    <t>Realizzazione della rete per la diagnosi e cura delle lesioni pigmentate della cute e del melanoma</t>
  </si>
  <si>
    <t>ASSOCIAZIONE PICCOLI PUNTI</t>
  </si>
  <si>
    <t>2012/30552</t>
  </si>
  <si>
    <t>Contratto 2011" Modification  of  Cromoc  with PEG " ADRIACELL SRL Dr. Pasut</t>
  </si>
  <si>
    <t>ADRIACELL SRL</t>
  </si>
  <si>
    <t>2012/30553</t>
  </si>
  <si>
    <t>Contratto 2011" Modification  of  Cromoc  with PEG "  ADRIACELL SRL Dr. Pasut</t>
  </si>
  <si>
    <t>2012/30580</t>
  </si>
  <si>
    <t>Progetto INANONAK CNR -  saldo TOP UP II° e  III° anno</t>
  </si>
  <si>
    <t>CNR - INFM</t>
  </si>
  <si>
    <t>2012/30610</t>
  </si>
  <si>
    <t>Contratto per attività di ricerca Straumann Prof. E. Bressan</t>
  </si>
  <si>
    <t>INSTITUT STRAUMANN AG</t>
  </si>
  <si>
    <t>2012/30620</t>
  </si>
  <si>
    <t>FP7 -HEALTH -2011 SP1 COOPERATION - COLLABORATIVE PROJECT- ESPOIR - STELLIN</t>
  </si>
  <si>
    <t>MEDIZINISCHE HOCHSCHULE HANNOVER</t>
  </si>
  <si>
    <t>2012/30685</t>
  </si>
  <si>
    <t>Contratto nr. 11/2009 Ex IMAGE- II TRANCHE PROG. EUROPEO THESEUS</t>
  </si>
  <si>
    <t>2012/30686</t>
  </si>
  <si>
    <t>Contr. Istituz. 5/2011 Regione Veneto "Adria A" 4^rata Borse di ricerca - Rossi</t>
  </si>
  <si>
    <t>2012/30693</t>
  </si>
  <si>
    <t>DA PORTO - PROGETTO MAAC COD.PROG.CB123 - INTERREG ITALIA-SLOVENIA (2007-2013)</t>
  </si>
  <si>
    <t>DIREZIONE REGIONALE PER I BENI CULTURALI E PAESAGGISTICI DELL'ABBRUZZO</t>
  </si>
  <si>
    <t>2012/30710</t>
  </si>
  <si>
    <t>Analisi di laboratorio nell'ambito del parere pro-veritate sulla "Stima della prod...."</t>
  </si>
  <si>
    <t>2012/30711</t>
  </si>
  <si>
    <t>2012/30730</t>
  </si>
  <si>
    <t>Tecnologie e Materiali Innovativi per la Difesa del Territorio e la Tutela dell'ambiente"</t>
  </si>
  <si>
    <t>UNIVERSITA' MEDITERRANEA DI REGGIO CALABRIA</t>
  </si>
  <si>
    <t>I rata contratto di consulenza</t>
  </si>
  <si>
    <t>2012/30994</t>
  </si>
  <si>
    <t>DOLOMITICERT S.C.A.R.L.</t>
  </si>
  <si>
    <t>2012/31002</t>
  </si>
  <si>
    <t>Contr. n.16/2010/DIMEG- CTR UE GPHS - RFSR-CT-2010-00021 -prof.  Bariani  - II^ rata -</t>
  </si>
  <si>
    <t>2012/31003</t>
  </si>
  <si>
    <t>Contr. Consulenza/DFT - ISOLGOMMA (dott. Di Bella) - 2011 - scad. 15/12/16  - II^ rata -</t>
  </si>
  <si>
    <t>2012/31004</t>
  </si>
  <si>
    <t>2012/31005</t>
  </si>
  <si>
    <t>Contr. n.20/2011/DIE- CTR UE ESPOSA - -scad. 30/9/15- prof. Dughiero (anticipazione II-III^rata)</t>
  </si>
  <si>
    <t>Prvni brnenska strojirna Velka Bites a.s.</t>
  </si>
  <si>
    <t>2012/31013</t>
  </si>
  <si>
    <t>Contratto n.29/2011/DPCI ditta Hi-Met (Prof. Dabalà) 2^ RATA</t>
  </si>
  <si>
    <t>HI-MET Srl</t>
  </si>
  <si>
    <t>2012/31014</t>
  </si>
  <si>
    <t>I.V.A. - Contratto n.29/2011/DPCI ditta Hi-Met (Prof. Dabalà) 2^ RATA</t>
  </si>
  <si>
    <t>2012/31019</t>
  </si>
  <si>
    <t>prove fotometriche n. 5493</t>
  </si>
  <si>
    <t>SOLLIGHT ESCO srl</t>
  </si>
  <si>
    <t>2012/31020</t>
  </si>
  <si>
    <t>IVA su prove fotometriche n. 5493</t>
  </si>
  <si>
    <t>2012/31021</t>
  </si>
  <si>
    <t>prove Laboratorio di Acustica</t>
  </si>
  <si>
    <t>PROGETTO DECIBEL SRL</t>
  </si>
  <si>
    <t>2012/31022</t>
  </si>
  <si>
    <t>IVA su prove Laboratorio di Acustica</t>
  </si>
  <si>
    <t>2012/31023</t>
  </si>
  <si>
    <t>prove n. 051/2012/HV</t>
  </si>
  <si>
    <t>SIGMA SRL</t>
  </si>
  <si>
    <t>2012/31024</t>
  </si>
  <si>
    <t>IVA su prove n. 051/2012/HV</t>
  </si>
  <si>
    <t>2012/31025</t>
  </si>
  <si>
    <t>Prove n. 142/ET</t>
  </si>
  <si>
    <t>IVG COLBACHINI SPA</t>
  </si>
  <si>
    <t>2012/31026</t>
  </si>
  <si>
    <t>IVA su Prove n. 142/ET</t>
  </si>
  <si>
    <t>2012/31027</t>
  </si>
  <si>
    <t>Certificato d'analisi n.034/2012/ML</t>
  </si>
  <si>
    <t>GALVANIN LUIGINO S.P.A.</t>
  </si>
  <si>
    <t>2012/31028</t>
  </si>
  <si>
    <t>I.V.A. - Certificato d'analisi n.034/2012/ML</t>
  </si>
  <si>
    <t>2012/31029</t>
  </si>
  <si>
    <t>Rapporto di prova n.037/2012/PE - Resp. prof. M. MODESTI</t>
  </si>
  <si>
    <t>BRAKING SYSTEM S.r.l.</t>
  </si>
  <si>
    <t>2012/31030</t>
  </si>
  <si>
    <t>I.V.A. - Rapporto di prova n.037/2012/PE - Resp. prof. M. MODESTI</t>
  </si>
  <si>
    <t>2012/31031</t>
  </si>
  <si>
    <t>contratto di ricerca (ing. Petrone)</t>
  </si>
  <si>
    <t>EX-NOVO STUDIO SRL</t>
  </si>
  <si>
    <t>2012/31036</t>
  </si>
  <si>
    <t>Relazione d'analisi n.112/2012/AC</t>
  </si>
  <si>
    <t>RESIMIX S.R.L.</t>
  </si>
  <si>
    <t>2012/31037</t>
  </si>
  <si>
    <t>I.V.A. - Relazione d'analisi n.112/2012/AC</t>
  </si>
  <si>
    <t>2012/31044</t>
  </si>
  <si>
    <t>CLEAN SKY JOINT UNDERTAKING</t>
  </si>
  <si>
    <t>2012/31047</t>
  </si>
  <si>
    <t>Prove n. 161/2012</t>
  </si>
  <si>
    <t>2012/31048</t>
  </si>
  <si>
    <t>IVA su Prove n. 161/2012</t>
  </si>
  <si>
    <t>2012/31059</t>
  </si>
  <si>
    <t>contratto di consulenza "Indagini su una Galleria del vento"</t>
  </si>
  <si>
    <t>COFIMCO s.r.l.</t>
  </si>
  <si>
    <t>2012/31060</t>
  </si>
  <si>
    <t>IVA su rata conclusiva contratto di consulenza</t>
  </si>
  <si>
    <t>2012/31061</t>
  </si>
  <si>
    <t>Anticipazione 90% Programma di ricerca  "HYDROSTORE - Sistemi innovativi di accumulo dell'idrogeno"</t>
  </si>
  <si>
    <t>2012/31079</t>
  </si>
  <si>
    <t>anticipaz. 90% Contratto INTERREG IV ITALIA-AUSTRIA - AIRSKI - ing. Petrone- scad. 31/3/15</t>
  </si>
  <si>
    <t>2012/31080</t>
  </si>
  <si>
    <t>anticipaz. 90% Contratto INTERREG IV ITALIA-AUSTRIA - PROFITBOOT - ing. Petrone- scad. 31/3/15</t>
  </si>
  <si>
    <t>Technologiezentrum Ski und Alpinsport GmbH</t>
  </si>
  <si>
    <t>2012/31081</t>
  </si>
  <si>
    <t>Anticip 40% Contratto INTERREG IV ID 5064- SAFE-A-HEAD -  ing. Petrone - scad. 31/5/14</t>
  </si>
  <si>
    <t>2012/31094</t>
  </si>
  <si>
    <t>SYSTEM SERVICE S.R.L.</t>
  </si>
  <si>
    <t>2012/31095</t>
  </si>
  <si>
    <t>Contratto ricerca SYSTEM SERVICE (Resp. Scien. dott. M.De Carli)-QUota IVA Rata conclusiva</t>
  </si>
  <si>
    <t>2012/31103</t>
  </si>
  <si>
    <t>Contr. 6/2012 Palmeri: "Piano di gestione delle acque consortili" - 3^rata</t>
  </si>
  <si>
    <t>CONSORZIO DI BONIFICA ADIGE EUGANEO</t>
  </si>
  <si>
    <t>2012/31104</t>
  </si>
  <si>
    <t>I.V.A. - Contr. 6/2012 Palmeri: "Piano di gestione delle acque consortili" - 3^rata</t>
  </si>
  <si>
    <t>2012/31115</t>
  </si>
  <si>
    <t>rata conclusiva contratto di ricerca</t>
  </si>
  <si>
    <t>DERIPLAST S.P.A.</t>
  </si>
  <si>
    <t>2012/31116</t>
  </si>
  <si>
    <t>IVA su rata conclusiva contratto di ricerca</t>
  </si>
  <si>
    <t>2012/31121</t>
  </si>
  <si>
    <t>Contratto ricerca DERIPLAST 2012/113-Resp. scient. prof. Zecchin-Quota Imponibile-Rata conclusiva</t>
  </si>
  <si>
    <t>2012/31122</t>
  </si>
  <si>
    <t>Contratto ricerca DERIPLAST 2012/113-Resp. scient. prof. Zecchin-Quota IVA Rata conclusiva</t>
  </si>
  <si>
    <t>2012/31123</t>
  </si>
  <si>
    <t>Contr. n.22/2011/DPCI - Prof.ssa BERTANI - RATA CONCLUSIVA</t>
  </si>
  <si>
    <t>ACQUE DEL CHIAMPO S.P.A.</t>
  </si>
  <si>
    <t>2012/31124</t>
  </si>
  <si>
    <t>Contr. n.22/2011/DPCI - Prof.ssa BERTANI - IVA su RATA CONCLUSIVA</t>
  </si>
  <si>
    <t>2012/31133</t>
  </si>
  <si>
    <t>Anticipo 90% - Progetto LIFE+ 11 ENV/IT/035 - WSTORE2 -scad. 31/10/15 - Prof. Palmeri L.</t>
  </si>
  <si>
    <t>2012/31138</t>
  </si>
  <si>
    <t>Anticipo 90 % -Progetto  COOP UE -URBAN_WFTP-scad. 30/11/14 - Prof. A. Scipioni (Quota UE)</t>
  </si>
  <si>
    <t>CITY OF VIENNA - DEPARTMENT FOR EU STRATEGY AND ECONOMIC DEVELOPMENT</t>
  </si>
  <si>
    <t>2012/31139</t>
  </si>
  <si>
    <t>Progetto JTI ENIAC bando 2010 "HEECS" scad. 28/02/14 - prof. Dughiero-quota MIUR</t>
  </si>
  <si>
    <t>2012/31140</t>
  </si>
  <si>
    <t>Contr. n. 21/2011/DIE- CTR UE JTI ENIAC bando 2010 "HEECS" -.-prof. Dughiero</t>
  </si>
  <si>
    <t>2012/31141</t>
  </si>
  <si>
    <t>I^ rata - Industria 2015 - DEFCOM (TTS)- prof. Bariani (scad. 23/01/15) "Competitività nella def.</t>
  </si>
  <si>
    <t>TTS - Technology Transfer System Srl</t>
  </si>
  <si>
    <t>2012/31152</t>
  </si>
  <si>
    <t>PRESCRIZIONE ESERCIZIO FISICO COME PREVENZIONE E TERAPIA/prof. ZACCARIA</t>
  </si>
  <si>
    <t>AZIENDA ULSS N. 4 "ALTO VICENTINO"</t>
  </si>
  <si>
    <t>2012/31153</t>
  </si>
  <si>
    <t>Prog. Europeo di Ric Vettor (ex Sicolo) II rata RIF. CONTRATTO N. 7/2011 DSMC</t>
  </si>
  <si>
    <t>THE UNIVERSITY OF BIRMINGHAM</t>
  </si>
  <si>
    <t>Progetto di Ricerca CARIPLO - Prof. Fadini - " Nuovi meccanismi patof. molecolari e cellulari .."</t>
  </si>
  <si>
    <t>FONDAZIONE MULTIMEDICA ONLUS</t>
  </si>
  <si>
    <t>2012/31156</t>
  </si>
  <si>
    <t>2012/31157</t>
  </si>
  <si>
    <t>CONVENZIONE PER RIC.SANIT.FINALIZZATA "GROWING OLD.."CASIGLIA scad. 30/11/14</t>
  </si>
  <si>
    <t>IBSA FARMACEUTICI ITALIA</t>
  </si>
  <si>
    <t>BOEHRINGER INGELHEIM ITALIA S.P.A.</t>
  </si>
  <si>
    <t>2012/31160</t>
  </si>
  <si>
    <t>Contributo liberale per Borsa di Dottorato/Clinica Nefrologica- D'Angelo</t>
  </si>
  <si>
    <t>FRESENIUS MEDICA CARE ITALIA S.p.A.</t>
  </si>
  <si>
    <t>2012/31161</t>
  </si>
  <si>
    <t>CONTRIBUTO LIBERALE BOEHRINGER INGELHEIM PER BORSA DOTTORATO/CLIN NEFROLOGICA</t>
  </si>
  <si>
    <t>2012/31163</t>
  </si>
  <si>
    <t>SPONSORIZZAZIONE EVENTO ECM "DIABETE MELLITO" LAPOLLA</t>
  </si>
  <si>
    <t>2012/31164</t>
  </si>
  <si>
    <t>SPONSORIZZAZIONE EVENTO ECM "DIABETE MELLITO" LAPOLLA- IVA</t>
  </si>
  <si>
    <t>2012/31194</t>
  </si>
  <si>
    <t>CONTRATTO SHIRE PHARMACEUTICAL/prof.ssa Randi</t>
  </si>
  <si>
    <t>SHIRE PHARMACEUTICAL DEVELOPMENT LIMITED</t>
  </si>
  <si>
    <t>2012/31300</t>
  </si>
  <si>
    <t>Contr. Misure di mitigazione rischio riduzione .... resp. Dott. Mori - scad. 31/3/2015-II° acconto</t>
  </si>
  <si>
    <t>DOW AGROSCIENCES ITALIA SRL</t>
  </si>
  <si>
    <t>2012/31301</t>
  </si>
  <si>
    <t>Contr. Misure di mitigazione rischio riduzione .... resp. Dott. Mori - scad. 31/3/2015-saldo</t>
  </si>
  <si>
    <t>Sant'Orsola SCA</t>
  </si>
  <si>
    <t>2012/31304</t>
  </si>
  <si>
    <t>III° rata acconto 25% Contratto S.Orsola sca - scad. 31/08/2014 - resp. Prof. Sambo</t>
  </si>
  <si>
    <t>2012/31305</t>
  </si>
  <si>
    <t>IVA su III° rata acconto - Contratto S.Orsola sca - scad. 31/08/2014 - resp. Prof. Sambo</t>
  </si>
  <si>
    <t>2012/31306</t>
  </si>
  <si>
    <t>Saldo 25% su Contratto S.Orsola sca - scad. 31/08/2014 - resp. Prof. Sambo</t>
  </si>
  <si>
    <t>2012/31307</t>
  </si>
  <si>
    <t>IVA su saldo Contratto S.Orsola sca - scad. 31/08/2014 - resp. Prof. Sambo</t>
  </si>
  <si>
    <t>2012/31308</t>
  </si>
  <si>
    <t>Progetto INTERREG BIODINET dr. Stefano Macolino scadenza 30/09/2014</t>
  </si>
  <si>
    <t>UNIVERZA NA PRIMORSKEM</t>
  </si>
  <si>
    <t>2012/31311</t>
  </si>
  <si>
    <t>Contr. "Miglioramento genetico assistito da marcatori molecolari..." resp. Barcaccia - scad 31/12/16</t>
  </si>
  <si>
    <t>2012/31312</t>
  </si>
  <si>
    <t>Ramina AGER MELO saldo</t>
  </si>
  <si>
    <t>2012/31315</t>
  </si>
  <si>
    <t>Acconto vendita  animali bovini</t>
  </si>
  <si>
    <t>FEDERAZIONE PROVINCIALE ALLEVATORI SOC. COOP. AGR.</t>
  </si>
  <si>
    <t>2012/31316</t>
  </si>
  <si>
    <t>ZANIN G. Fond. Franceschetti "Le piante spontanee..." scad. 15/11/2014 rate dal 1/1/12 al 15/11/14</t>
  </si>
  <si>
    <t>FONDAZIONE RAIMONDO FRANCESCHETTI E DI COLA DOTT.GIOVANNI E FAMIGLIE</t>
  </si>
  <si>
    <t>2012/31318</t>
  </si>
  <si>
    <t>GIROLAMI "Supervisione tecnico-scientifica nella programmazine di un ...." scad. 31/01/13</t>
  </si>
  <si>
    <t>IDB SRL Industria Dolciaria Borsari</t>
  </si>
  <si>
    <t>2012/31323</t>
  </si>
  <si>
    <t>Contr. n.14 del 2009 - Markers for genetic ... Bulgaria resp. prof. Cassandro- I° ACCONTO 2° STAGE</t>
  </si>
  <si>
    <t>AGRICULTURAL INSTITUTE STARA ZAGORA - DEPARTMENT TECHNOLOGIES AND CATTLE BREEDING</t>
  </si>
  <si>
    <t>2012/31324</t>
  </si>
  <si>
    <t>ZANIN GIUSEPPE -PSR MISURA 124 - DERIVA - scad. 27/10/2014</t>
  </si>
  <si>
    <t>2012/31325</t>
  </si>
  <si>
    <t>ZANIN GIAMPAOLO - MISURA 124 PSR - ORIF - scad. 27/10/2014</t>
  </si>
  <si>
    <t>2012/31326</t>
  </si>
  <si>
    <t>BONA - PSR MISURA 124 - LOCERB - scad. 27/10/2014</t>
  </si>
  <si>
    <t>2012/31327</t>
  </si>
  <si>
    <t>SAMBO - PSR MISURA 124 - OCSPIAA - scad. 27/10/2014</t>
  </si>
  <si>
    <t>2012/31328</t>
  </si>
  <si>
    <t>SAMBO PSR -  MISURA 124 - REFF - SCADENZA 27/10/2014</t>
  </si>
  <si>
    <t>2012/31329</t>
  </si>
  <si>
    <t>ZANIN GIAMPAOLO - PSR MISURA 124 - VALMOF - SCAD. 27/10/2014</t>
  </si>
  <si>
    <t>2012/31332</t>
  </si>
  <si>
    <t>Varotto "Progetto Bandiera Epigenomica" scad. 31/12/2014</t>
  </si>
  <si>
    <t>2012/31333</t>
  </si>
  <si>
    <t>SAMBO  " radicchio rosso di Chioggia"   contratto n. 37  2012 - scadenza 30/06/2012</t>
  </si>
  <si>
    <t>2012/31337</t>
  </si>
  <si>
    <t>MORARI  Reg. Ven. mis. 511 "Progetto Ric.- Monitoraggio Ambientale" scad. 18/07/2015 - 3^ rata saldo</t>
  </si>
  <si>
    <t>2012/31338</t>
  </si>
  <si>
    <t>MACOLINO  Padana Sementi 2011/2012 prima e seconda rata a saldo  scad. 31/05/2012</t>
  </si>
  <si>
    <t>Padana Sementi Elette SRL</t>
  </si>
  <si>
    <t>2012/31339</t>
  </si>
  <si>
    <t>Accertamento saldo Progetto AGER SUINO prof. Borin</t>
  </si>
  <si>
    <t>2012/31340</t>
  </si>
  <si>
    <t>SAMBO "possibilità di coltivazione di specie orticole...." scad. 31/7/2012</t>
  </si>
  <si>
    <t>AZIENDA AGRICOLA AGRIMA SS</t>
  </si>
  <si>
    <t>2012/31350</t>
  </si>
  <si>
    <t>Quota partner esterni progetto AGER Grano duro Responsabile prof. Mosca</t>
  </si>
  <si>
    <t>ISTITUTO INTERREGIONALE PER IL MIGLIORAMENTO ZOOTECNICO (INTERMIZOO) S.p.A.</t>
  </si>
  <si>
    <t>2012/31360</t>
  </si>
  <si>
    <t>BORIN - LEO - AQUA-VET  SCAD. 30/09/2014</t>
  </si>
  <si>
    <t>ZHAW - ZURICH UNIVERSITY OF APPLIED SCIENCES ECOTECHNOLOGY GROUP</t>
  </si>
  <si>
    <t>2012/31361</t>
  </si>
  <si>
    <t>Iva su avv. fatt. 106 del 18/12/12 - contratto 9 - T&amp;T Barcaccia</t>
  </si>
  <si>
    <t>2012/31364</t>
  </si>
  <si>
    <t>IVA su avv. fatt. 82 del 23/10/2012 - contr. 40 - Sambo</t>
  </si>
  <si>
    <t>2012/31365</t>
  </si>
  <si>
    <t>Iva su avviso fatt. 78 del 09/10/2012 - contr. 37 Sambo</t>
  </si>
  <si>
    <t>2012/31381</t>
  </si>
  <si>
    <t>vendita suini consegne del 27/09/12  (prof. Schiavon)- imp avv. fatt. 87 del 12/11/12</t>
  </si>
  <si>
    <t>F.E.1.02.03.03</t>
  </si>
  <si>
    <t>SALUMIFICIO F.LLI UANETTO E C. s.n.c.</t>
  </si>
  <si>
    <t>2012/31382</t>
  </si>
  <si>
    <t>vendita suini consegne del 27/09/12  (prof. Schiavon)-iva su avv. fatt. 87 del 12/11/12</t>
  </si>
  <si>
    <t>2012/31454</t>
  </si>
  <si>
    <t>AVVISO DI FATTURA N. 1/2012</t>
  </si>
  <si>
    <t>FINEGIL EDITORIALE S.p.A.</t>
  </si>
  <si>
    <t>2012/31455</t>
  </si>
  <si>
    <t>IVA SU AVVISO DI FATTURA N. 1/2012</t>
  </si>
  <si>
    <t>FONTE REGINA STARO SRL</t>
  </si>
  <si>
    <t>2012/31458</t>
  </si>
  <si>
    <t>2a rata a saldo MUCIGNAT Contratto UE SNIFFER Cod. 285203 sc. 31/01/2015</t>
  </si>
  <si>
    <t>COMMISSARIAT ENERGIE ATOMIQUE - CEA</t>
  </si>
  <si>
    <t>2012/31459</t>
  </si>
  <si>
    <t>IVA SU PAGAMENTO FATTURA N. 94/2012</t>
  </si>
  <si>
    <t>2012/31460</t>
  </si>
  <si>
    <t>2a rata PROG, RIC. CORRENTE IZS VE 12/10 FIBROGENESI ED INFIAMMAZIONE NELLA PARATUBERCOLOSI BOVINA</t>
  </si>
  <si>
    <t>2012/31466</t>
  </si>
  <si>
    <t>2a Rata Prof.PALU' BANCA DEGLI OCCHI Progetto no. 0003</t>
  </si>
  <si>
    <t>2012/31467</t>
  </si>
  <si>
    <t>3a Rata Prof.PALU' BANCA DEGLI OCCHI Progetto no. 0003</t>
  </si>
  <si>
    <t>2012/31488</t>
  </si>
  <si>
    <t>Bartolucci - Contr. Università di Napoli Federico II - Titolo "Valutazione del rischio nell'esp.."</t>
  </si>
  <si>
    <t>Università degli Studi di Napoli Federico II</t>
  </si>
  <si>
    <t>FONDAZIONE MAUGERI SALVATORE</t>
  </si>
  <si>
    <t>2012/31530</t>
  </si>
  <si>
    <t>Bartolucci - Finegil S.p.a. Tit. "Cons. sul personale dip.te" sc. 31.12.12 ex DMASP</t>
  </si>
  <si>
    <t>2012/31531</t>
  </si>
  <si>
    <t>IVA su Bartolucci - Finegil S.p.a. Tit. "Cons. sul personale dip.te" sc. 31.12.12 ex DMASP</t>
  </si>
  <si>
    <t>II° ISTITUTO COMPRENSIVO "ARDIGO'" - PADOVA</t>
  </si>
  <si>
    <t>2012/31533</t>
  </si>
  <si>
    <t>Palù -III° rata -II Ist. Comprensivo PD - Tit. "Prevenzione delle malattie infettive.." sc. 30.09.13</t>
  </si>
  <si>
    <t>2012/31565</t>
  </si>
  <si>
    <t>imponibile su fattura n. 253 30/10/2012</t>
  </si>
  <si>
    <t>2012/31566</t>
  </si>
  <si>
    <t>VIA su fattura n. 253 30/10/2012</t>
  </si>
  <si>
    <t>2012/31583</t>
  </si>
  <si>
    <t>imponibile su fattura n. 276 20/11/2012</t>
  </si>
  <si>
    <t>2012/31584</t>
  </si>
  <si>
    <t>2012/31647</t>
  </si>
  <si>
    <t>Prog. ricerca "ALADIN" - Industria 2015 Min. Svil. Econ. - resp. sc. Berti M. - II Anticipo Dipart.</t>
  </si>
  <si>
    <t>2012/31650</t>
  </si>
  <si>
    <t>II Anticipo di progetto Industria 2015 - HYDROSTORE resp. prof. S. Lo Russo - Contr. attivo 26/2011</t>
  </si>
  <si>
    <t>2012/31665</t>
  </si>
  <si>
    <t>Contr. attivo 26/2011. 3° anticipo prog. HYDROSTORE - Industria 2015 resp. Lo Russo</t>
  </si>
  <si>
    <t>2012/31736</t>
  </si>
  <si>
    <t>Esame Anatomia Patologica - avv. ft. n. 3 del 26/01/2012</t>
  </si>
  <si>
    <t>2012/31740</t>
  </si>
  <si>
    <t>Esami Anatomia Patologica - avv. ft. n. 17 del 13/02/2012</t>
  </si>
  <si>
    <t>Global Veterinaria 4 Zampe di F. Capasso</t>
  </si>
  <si>
    <t>2012/31747</t>
  </si>
  <si>
    <t>Esami Anatomia Patologica - avv. ft. n. 56 del 22/02/2012</t>
  </si>
  <si>
    <t>AMBULATORIO VETERINARIO ASSOCIATO MILAN-MUZIO</t>
  </si>
  <si>
    <t>2012/31750</t>
  </si>
  <si>
    <t>Esami di anatomia patologica - Avv. ft n. 75 del 01/03/2012</t>
  </si>
  <si>
    <t>2012/31752</t>
  </si>
  <si>
    <t>Esame di anatomia patologica - Avv. ft. n. 84 del 02/03/2012</t>
  </si>
  <si>
    <t>2012/31753</t>
  </si>
  <si>
    <t>Esame di anatomia patologica - Avv. ft. n. 85 del 02/03/2012</t>
  </si>
  <si>
    <t>2012/31754</t>
  </si>
  <si>
    <t>Esami di anatomia patologica - Avv. ft. n. 86 del 02/03/2012</t>
  </si>
  <si>
    <t>STUDIO ASSOCIATO CLINICA PIRANI</t>
  </si>
  <si>
    <t>2012/31756</t>
  </si>
  <si>
    <t>Esame di anatomia patologica - Avv. ft. n. 89 del 05/03/2012</t>
  </si>
  <si>
    <t>2012/31757</t>
  </si>
  <si>
    <t>Esame di anatomia patologica - Avv. ft. n. 90 del 05/03/2012</t>
  </si>
  <si>
    <t>CENTRO VETERINARIO ARETUSEO - DOTT. STEFANO PANTANO</t>
  </si>
  <si>
    <t>2012/31758</t>
  </si>
  <si>
    <t>Esame di anatomia patologica - Avv. ft. n. 97 del 07/03/2012</t>
  </si>
  <si>
    <t>AZIENDA AGRICOLA VEDOVATO GIANPIETRO E GIANPAOLO</t>
  </si>
  <si>
    <t>2012/31759</t>
  </si>
  <si>
    <t>Esami Anatomia Patologica - avv. ft. n. 127 del 15/03/2012</t>
  </si>
  <si>
    <t>2012/31760</t>
  </si>
  <si>
    <t>Esami Anatomia Patologica - avv. ft. n. 128 del 15/03/2012</t>
  </si>
  <si>
    <t>2012/31763</t>
  </si>
  <si>
    <t>Esami Anatomia Patologica - avv. ft. n. 145 del 19/03/2012</t>
  </si>
  <si>
    <t>2012/31764</t>
  </si>
  <si>
    <t>Esami Anatomia Patologica - avv. ft. n. 150 del 19/03/2012</t>
  </si>
  <si>
    <t>CLINICA VET. SANTA CECILIA - DR.SSA A. PASETTO</t>
  </si>
  <si>
    <t>2012/31767</t>
  </si>
  <si>
    <t>Esami di anatomia patologica - Avv. Ft. 116 del 14/03/2012</t>
  </si>
  <si>
    <t>2012/31768</t>
  </si>
  <si>
    <t>Esame di anatomia patologica - Avv. ft. 121 del 14/03/2012</t>
  </si>
  <si>
    <t>2012/31770</t>
  </si>
  <si>
    <t>Esame di anatomia patologica - Avv. Ft. n. 134 del 19/03/2012</t>
  </si>
  <si>
    <t>2012/31773</t>
  </si>
  <si>
    <t>Esami Anatomia Patologica - avv. ft. n. 164 del 22/03/2012</t>
  </si>
  <si>
    <t>3 A LABORATORI s.r.l.</t>
  </si>
  <si>
    <t>2012/31775</t>
  </si>
  <si>
    <t>Esami Anatomia Patologica - avv. ft. n. 167 del 22/03/2012</t>
  </si>
  <si>
    <t>AMBULATORIO VETERINARIO DOTT. FERDINANDO ZANIN</t>
  </si>
  <si>
    <t>2012/31777</t>
  </si>
  <si>
    <t>Esami Anatomia Patologica - avv. ft. n. 171 del 23/03/2012</t>
  </si>
  <si>
    <t>2012/31781</t>
  </si>
  <si>
    <t>Esami Anatomia Patologica - avv. ft. n. 183 del 27/03/2012</t>
  </si>
  <si>
    <t>GARDALAND S.R.L.</t>
  </si>
  <si>
    <t>2012/31783</t>
  </si>
  <si>
    <t>Esami Anatomia Patologica - avv. ft. n. 199 del 28/03/2012</t>
  </si>
  <si>
    <t>2012/31785</t>
  </si>
  <si>
    <t>Esame Anatomia Patologica - avv. ft. n. 203 del 29/03/2012</t>
  </si>
  <si>
    <t>2012/31786</t>
  </si>
  <si>
    <t>Esame Anatomia Patologica - avv. ft. n. 208 del 29/03/2012</t>
  </si>
  <si>
    <t>2012/31787</t>
  </si>
  <si>
    <t>Esame Anatomia Patologica - avv. ft. n. 210 del 29/03/2012</t>
  </si>
  <si>
    <t>AMBULATORIO VETERINARIO PADOVANELLE</t>
  </si>
  <si>
    <t>2012/31788</t>
  </si>
  <si>
    <t>Esame Anatomia Patologica -  avv. ft. n. 215 del 30/03/2012</t>
  </si>
  <si>
    <t>SOCIETA' AGRICOLA LAVARINI ARMANDO</t>
  </si>
  <si>
    <t>2012/31789</t>
  </si>
  <si>
    <t>Esame Anatomia Patologica -  avv. ft. n. 218 del 30/03/2012</t>
  </si>
  <si>
    <t>SOCIETA' AGRICOLA MENESELLO S.S. DI MENESELLO MAURO ED ENRICO</t>
  </si>
  <si>
    <t>2012/31791</t>
  </si>
  <si>
    <t>Esame Anatomia Patologica -  avv. ft. n. 222 del 30/03/2012</t>
  </si>
  <si>
    <t>AZIENDA AGRICOLA DALLE PALLE SILVANO E MUNARI TERESA</t>
  </si>
  <si>
    <t>2012/31792</t>
  </si>
  <si>
    <t>Esame Anatomia Patologica -  avv. ft. n. 228 del 30/03/2012</t>
  </si>
  <si>
    <t>2012/31793</t>
  </si>
  <si>
    <t>Esame Anatomia Patologica -  avv. ft. n. 229 del 02/04/2012</t>
  </si>
  <si>
    <t>2012/31794</t>
  </si>
  <si>
    <t>Esame Anatomia Patologica -  avv. ft. n. 231 del 02/04/2012</t>
  </si>
  <si>
    <t>2012/31795</t>
  </si>
  <si>
    <t>Esame Anatomia Patologica -  avv. ft. n. 234 del 03/04/2012</t>
  </si>
  <si>
    <t>SOCIETA' AGRICOLA LA CERESINA DI BALDISSERI SILVANO E LORIS</t>
  </si>
  <si>
    <t>2012/31796</t>
  </si>
  <si>
    <t>Esame Anatomia Patologica -  avv. ft. n. 236 del 03/04/2012</t>
  </si>
  <si>
    <t>2012/31797</t>
  </si>
  <si>
    <t>Esame Anatomia Patologica -  avv. ft. n. 238 del 03/04/2012</t>
  </si>
  <si>
    <t>STUDIO ASSOCIATO TASSINARI-FERRARI MEDICI VETERINARI</t>
  </si>
  <si>
    <t>2012/31798</t>
  </si>
  <si>
    <t>Esame Anatomia Patologica -  avv. ft. n. 240 del 03/04/2012</t>
  </si>
  <si>
    <t>2012/31799</t>
  </si>
  <si>
    <t>Esami di anatomia patologica - Avv. ft. n. 247 del 12/04/2012</t>
  </si>
  <si>
    <t>MONTECCHIA SERVIZI PER ANIMALI SRL</t>
  </si>
  <si>
    <t>2012/31800</t>
  </si>
  <si>
    <t>Esami di anatomia patologica - Avv. ft. n. 248 del 12/04/2012</t>
  </si>
  <si>
    <t>2012/31803</t>
  </si>
  <si>
    <t>Esami di anatomia patologica - Avv. ft. n. 256 del 24/04/2012</t>
  </si>
  <si>
    <t>2012/31804</t>
  </si>
  <si>
    <t>Esami di anatomia patologica - Avv. ft. n. 274 del 24/04/2012</t>
  </si>
  <si>
    <t>2012/31810</t>
  </si>
  <si>
    <t>Esami di anatomia patologica - Avv. ft. 292 del 10/05/2012</t>
  </si>
  <si>
    <t>2012/31812</t>
  </si>
  <si>
    <t>Esami di anatomia patologica - Avv. ft. n. 286 del 04/05/2012</t>
  </si>
  <si>
    <t>2012/31814</t>
  </si>
  <si>
    <t>Esami di anatomia patologica - Avv. ft. n. 307 del 25/05/2012</t>
  </si>
  <si>
    <t>2012/31815</t>
  </si>
  <si>
    <t>Bailoni - ARCHAEA - Strategie alimentari per riduzione produzione metano allevamenti bovini Veneto</t>
  </si>
  <si>
    <t>2012/31816</t>
  </si>
  <si>
    <t>Carnier - AVEPA "GENOTAINT - Sviluppo strumenti selettivi per riduzione boar taint suini pesanti"</t>
  </si>
  <si>
    <t>2012/31822</t>
  </si>
  <si>
    <t>Esami Anatomia Patologica - avv. ft. n. 336 del 11/07/2012</t>
  </si>
  <si>
    <t>BIOUNIVET SRL</t>
  </si>
  <si>
    <t>2012/31823</t>
  </si>
  <si>
    <t>Esami Anatomia Patologica - avv. ft. n. 338 del 24/07/2012</t>
  </si>
  <si>
    <t>2012/31824</t>
  </si>
  <si>
    <t>Esami Anatomia Patologica - avv. ft. n. 340 del 06/08/2012</t>
  </si>
  <si>
    <t>2012/31825</t>
  </si>
  <si>
    <t>Esami Anatomia Patologica - avv. ft. n. 341 del 06/08/2012</t>
  </si>
  <si>
    <t>2012/31826</t>
  </si>
  <si>
    <t>Esami Anatomia Patologica - avv. ft. n. 342 del 07/08/2012</t>
  </si>
  <si>
    <t>2012/31827</t>
  </si>
  <si>
    <t>Esami Anatomia Patologica - avv. ft. n. 343 del 07/08/2012</t>
  </si>
  <si>
    <t>2012/31828</t>
  </si>
  <si>
    <t>Esami Anatomia Patologica - avv. ft. n. 344 del 07/08/2012</t>
  </si>
  <si>
    <t>2012/31829</t>
  </si>
  <si>
    <t>Esami Anatomia Patologica - avv. ft. n. 345 del 08/08/2012</t>
  </si>
  <si>
    <t>2012/31830</t>
  </si>
  <si>
    <t>Esami Anatomia Patologica - avv. ft. n. 346 del 08/08/2012</t>
  </si>
  <si>
    <t>2012/31831</t>
  </si>
  <si>
    <t>Esami Anatomia Patologica - avv. ft. n. 347 del 08/08/2012</t>
  </si>
  <si>
    <t>2012/31833</t>
  </si>
  <si>
    <t>IZS VE 14/11 "Studio di deplezione residuale di carbadox e olaquindox e loro metaboliti..."</t>
  </si>
  <si>
    <t>2012/31834</t>
  </si>
  <si>
    <t>IZS VE 08/11 - "Monitoraggio chimico, fisico e microbiologico dell'acqua di abbeverata...nel Veneto"</t>
  </si>
  <si>
    <t>2012/31836</t>
  </si>
  <si>
    <t>Esami Anatomia Patologica n. 350 del 13/09/2012</t>
  </si>
  <si>
    <t>2012/31837</t>
  </si>
  <si>
    <t>IZS LER 05/11 - PCR2011005 "Vaccine Laryngotracheitis Virus (VLT):..."</t>
  </si>
  <si>
    <t>2012/31846</t>
  </si>
  <si>
    <t>Esami Anatomia Patologica - avv. ft. n. 386 del 18/10/2012</t>
  </si>
  <si>
    <t>2012/31847</t>
  </si>
  <si>
    <t>Mazzariol NETCET - NETwork for the Conservation of CEtaceans and sea Turtles in the Adriatic</t>
  </si>
  <si>
    <t>2012/31851</t>
  </si>
  <si>
    <t>AQUATRACE - BARGELLONI -  7PQ UE - "The development of tools the genetic impact of fish..."</t>
  </si>
  <si>
    <t>Technical University of Denmark</t>
  </si>
  <si>
    <t>2012/31853</t>
  </si>
  <si>
    <t>Esami di anatomia patologica - avviso di fattura n. 394 del 18/10/2012</t>
  </si>
  <si>
    <t>2012/31855</t>
  </si>
  <si>
    <t>Esame Anatomia Patologica n. 44393 - avv. ft. n. 3 del 26/01/2012 - iva</t>
  </si>
  <si>
    <t>2012/31859</t>
  </si>
  <si>
    <t>Esami di anatomia patologica - Avv. ft. n. 405 del 29/10/2012</t>
  </si>
  <si>
    <t>2012/31861</t>
  </si>
  <si>
    <t>Esami Anatomia Patologica - avv. ft. n. 413 del 30/10/2012</t>
  </si>
  <si>
    <t>2012/31862</t>
  </si>
  <si>
    <t>Esami Anatomia Patologica - avv. ft. n. 416 del 30/10/2012</t>
  </si>
  <si>
    <t>2012/31863</t>
  </si>
  <si>
    <t>Esami di anatomia patologica - Avv 407  del 29/10/2012</t>
  </si>
  <si>
    <t>SOCIETA' AGRICOLA LA CERESONA DI LUISOTTO GIUSEPPE</t>
  </si>
  <si>
    <t>2012/31864</t>
  </si>
  <si>
    <t>Esami di anatomia patologica - Avv 410  del 29/10/2012</t>
  </si>
  <si>
    <t>2012/31867</t>
  </si>
  <si>
    <t>Esami Anatomia Patologica - avv. ft. n. 425 del 30/10/2012</t>
  </si>
  <si>
    <t>2012/31868</t>
  </si>
  <si>
    <t>Esami di anatomia patologica - Avv 412  del 29/10/2012</t>
  </si>
  <si>
    <t>2012/31870</t>
  </si>
  <si>
    <t>Esami di anatomia patologica - avv. ft. n. 416 del 30/10/2012 - IVA</t>
  </si>
  <si>
    <t>2012/31871</t>
  </si>
  <si>
    <t>Esame Anatomia Patologica n. 46837 - avv. ft. n. 405 del 29/10/2012 - iva</t>
  </si>
  <si>
    <t>2012/31872</t>
  </si>
  <si>
    <t>Esami Anatomia Patologica - avv. ft. n. 407 del 29/10/2012 - iva</t>
  </si>
  <si>
    <t>2012/31873</t>
  </si>
  <si>
    <t>Esami di anatomia patologica - avv. ft. n. 425 del 30/10/2012 - IVA</t>
  </si>
  <si>
    <t>2012/31875</t>
  </si>
  <si>
    <t>Esame Anatomia Patologica - avv. ft. n. 410 del 30/10/2012 - iva</t>
  </si>
  <si>
    <t>2012/31877</t>
  </si>
  <si>
    <t>Esame Anatomia Patologica - avv. ft. n. 412 del 30/10/2012 - iva</t>
  </si>
  <si>
    <t>2012/31878</t>
  </si>
  <si>
    <t>Esame di anatomia patologica n. 47793 - avv. ft. n. 413 del 30/10/2012 - iva</t>
  </si>
  <si>
    <t>2012/31880</t>
  </si>
  <si>
    <t>Esami Anatomia Patologica al 31/12/2011 - avv. ft. n. 17 del 13/02/2012 - iva</t>
  </si>
  <si>
    <t>2012/31892</t>
  </si>
  <si>
    <t>Esami di anatomia patologica - Avv. ft, n. 435/2012</t>
  </si>
  <si>
    <t>2012/31893</t>
  </si>
  <si>
    <t>Esami di anatomia patologica - Avv. ft. 435/2012 - IVA</t>
  </si>
  <si>
    <t>2012/31894</t>
  </si>
  <si>
    <t>Esame di anatomia patologica n. 48739 - avv ft 437/2012 - imp</t>
  </si>
  <si>
    <t>2012/31895</t>
  </si>
  <si>
    <t>Esame di anatomia patologica n. 48739 - Avv. ft. 437/2012 - IVA</t>
  </si>
  <si>
    <t>VEGEZIO S.R.L.</t>
  </si>
  <si>
    <t>2012/31901</t>
  </si>
  <si>
    <t>Esami Anatomia Patologica - avv. ft. n. 56 del 22/02/2012 - iva</t>
  </si>
  <si>
    <t>2012/31904</t>
  </si>
  <si>
    <t>Bargelloni - ISPRA - "Accordo di collaborazione scientifica nell'ambito studio Strategia Marina..."</t>
  </si>
  <si>
    <t>ISPRA - ISTITUTO SUPERIORE PER LA PROTEZIONE E LA RICERCA AMBIENTALE</t>
  </si>
  <si>
    <t>2012/31913</t>
  </si>
  <si>
    <t>Esami Anatomia Patologica al 30/09/2012 - avv. ft. n. 446 del 17/12/2012</t>
  </si>
  <si>
    <t>2012/31914</t>
  </si>
  <si>
    <t>Esami Anatomia Patologica al 30/09/2012 - avv. ft. n. 446 del 17/12/2012 - iva</t>
  </si>
  <si>
    <t>2012/31916</t>
  </si>
  <si>
    <t>Esami di anatomia patologica - avv. ft. n. 75 del 01/03/2012 - iva</t>
  </si>
  <si>
    <t>2012/31918</t>
  </si>
  <si>
    <t>Esame di anatomia patologica n. 44822 - avv. ft. n. 84 del 02/03/2012 - iva</t>
  </si>
  <si>
    <t>2012/31919</t>
  </si>
  <si>
    <t>Esame di anatomia patologica n. 44215 - avv. ft. n. 85 del 02/03/2012 - iva</t>
  </si>
  <si>
    <t>2012/31920</t>
  </si>
  <si>
    <t>Esami di anatomia patologica - avv. ft. n. 86 del 02/03/2012 - iva</t>
  </si>
  <si>
    <t>2012/31922</t>
  </si>
  <si>
    <t>Esame di anatomia patologica n. 44625 - avv. ft. n. 89 del 05/03/2012 - iva</t>
  </si>
  <si>
    <t>2012/31923</t>
  </si>
  <si>
    <t>Esame di anatomia patologica n. 44210 - avv. ft. n. 90 del 05/03/2012 - iva</t>
  </si>
  <si>
    <t>2012/31924</t>
  </si>
  <si>
    <t>Esame di anatomia patologica n. 44513 - avv. ft. n. 97 del 07/03/2012 - iva</t>
  </si>
  <si>
    <t>2012/31926</t>
  </si>
  <si>
    <t>Esami di anatomia patologica - avv. ft. n. 116 del 14/03/2012 - iva</t>
  </si>
  <si>
    <t>2012/31927</t>
  </si>
  <si>
    <t>Esame di anatomia patologica n. 44842 - avv. ft. n. 121 del 14/03/2012 - iva</t>
  </si>
  <si>
    <t>2012/31928</t>
  </si>
  <si>
    <t>Esami Anatomia Patologica al 31/12/2011 - avv. ft. n. 127 del 15/03/2012 - iva</t>
  </si>
  <si>
    <t>2012/31929</t>
  </si>
  <si>
    <t>Esami Anatomia Patologica al 31/12/2011 - avv. ft. n. 128 del 15/03/2012 - iva</t>
  </si>
  <si>
    <t>2012/31932</t>
  </si>
  <si>
    <t>Esame di anatomia patologica n. 45013 - avv. ft. n. 134 del 19/03/2012 - iva</t>
  </si>
  <si>
    <t>2012/31934</t>
  </si>
  <si>
    <t>Esami Anatomia patologica al 31/12/2011 - avv. ft. n. 139 del 19/03/2012</t>
  </si>
  <si>
    <t>2012/31935</t>
  </si>
  <si>
    <t>Esami Anatomia patologica al 31/12/2011 - avv. ft. n. 139 del 19/03/2012 - iva</t>
  </si>
  <si>
    <t>2012/31937</t>
  </si>
  <si>
    <t>Esame Anatomia Patologica n. 41237 - avv. ft. n. 145 del 19/03/2012 - iva</t>
  </si>
  <si>
    <t>2012/31938</t>
  </si>
  <si>
    <t>Esame Anatomia Patologica n. 40700 - avv. ft. n. 150 del 19/03/2012 - iva</t>
  </si>
  <si>
    <t>2012/31940</t>
  </si>
  <si>
    <t>Esami Anatomia Patologica al 31/12/2011 - avv. ft. 164 del 22/03/2012 - iva</t>
  </si>
  <si>
    <t>2012/31942</t>
  </si>
  <si>
    <t>Esami Anatomia Patologica al 31/12/2011 - avv. ft. 167 del 22/03/2012 - iva</t>
  </si>
  <si>
    <t>2012/31944</t>
  </si>
  <si>
    <t>Esami Anatomia Patologica al 31/12/2011 - avv. ft. 171 del 23/03/2012 - iva</t>
  </si>
  <si>
    <t>2012/31948</t>
  </si>
  <si>
    <t>Esami Anatomia Patologica n. 36221 - avv. ft. 183 del 27/03/2012 - iva</t>
  </si>
  <si>
    <t>2012/31950</t>
  </si>
  <si>
    <t>Esame Anatomia Patologica n. 36144 - avv. ft. n. 199 del 28/03/2012 - iva</t>
  </si>
  <si>
    <t>2012/31952</t>
  </si>
  <si>
    <t>Esame Anatomia Patologica n. 42046 - avv. ft. n. 203 del 29/03/2012 - iva</t>
  </si>
  <si>
    <t>2012/31953</t>
  </si>
  <si>
    <t>Esame Anatomia Patologica n. 35666 - avv. ft. n. 208 del 29/03/2012 - iva</t>
  </si>
  <si>
    <t>2012/31954</t>
  </si>
  <si>
    <t>Esame Anatomia Patologica n. 36148 - avv. ft. n. 210 del 29/03/2012 - iva</t>
  </si>
  <si>
    <t>2012/31955</t>
  </si>
  <si>
    <t>Esame Anatomia Patologica n. 41778 - avv. ft. n. 215 del 30/03/2012 - iva</t>
  </si>
  <si>
    <t>2012/31956</t>
  </si>
  <si>
    <t>Esame Anatomia Patologica n. 39142 - avv. ft. n. 218 del 30/03/2012 - iva</t>
  </si>
  <si>
    <t>2012/31958</t>
  </si>
  <si>
    <t>Esami Anatomia Patologica - avv. ft. n. 222 del 30/03/2012 - iva</t>
  </si>
  <si>
    <t>2012/31959</t>
  </si>
  <si>
    <t>Esame Anatomia Patologica n. 36830 - avv. ft. n. 228 del 30/03/2012 - iva</t>
  </si>
  <si>
    <t>2012/31960</t>
  </si>
  <si>
    <t>Esame Anatomia Patologica n. 43930 - avv. ft. n. 229 del 02/04/2012 - iva</t>
  </si>
  <si>
    <t>2012/31961</t>
  </si>
  <si>
    <t>Esame Anatomia Patologica n. 33460 - avv. ft. n. 231 del 02/04/2012 - iva</t>
  </si>
  <si>
    <t>2012/31962</t>
  </si>
  <si>
    <t>Esami Anatomia Patologica - avv. ft. n. 234 del 03/04/2012 - iva</t>
  </si>
  <si>
    <t>2012/31963</t>
  </si>
  <si>
    <t>Esame Anatomia Patologica n. 33347 - avv. ft. n. 236 del 03/04/2012 - iva</t>
  </si>
  <si>
    <t>2012/31964</t>
  </si>
  <si>
    <t>Esame Anatomia Patologica n. 33661 - avv. ft. n. 238 del 03/04/2012 - iva</t>
  </si>
  <si>
    <t>2012/31965</t>
  </si>
  <si>
    <t>Esame Anatomia Patologica n. 40978 - avv. ft. n. 240 del 03/04/2012 - iva</t>
  </si>
  <si>
    <t>2012/31966</t>
  </si>
  <si>
    <t>Esame di anatomia patologica n. 45714 - avv. ft. n. 247 del 12/04/2012 - iva</t>
  </si>
  <si>
    <t>2012/31967</t>
  </si>
  <si>
    <t>Esame di anatomia patologica n. 45847 - avv. ft. n. 248 del 12/04/2012 - iva</t>
  </si>
  <si>
    <t>2012/31969</t>
  </si>
  <si>
    <t>Esame di anatomia patologica n. 45091 - avv. ft. n. 256 del 24/04/2012 - iva</t>
  </si>
  <si>
    <t>2012/31974</t>
  </si>
  <si>
    <t>Esami di anatomia patologica - avv. ft. n. 274 del 24/04/2012 - iva</t>
  </si>
  <si>
    <t>2012/31976</t>
  </si>
  <si>
    <t>Esami di anatomia patologica - avv. ft. n. 286 del 04/05/2012 - iva</t>
  </si>
  <si>
    <t>2012/31978</t>
  </si>
  <si>
    <t>Esame di anatomia patologica n. 45696 - avv. ft. n. 292 del 10/05/2012 - iva</t>
  </si>
  <si>
    <t>2012/31981</t>
  </si>
  <si>
    <t>Esami di anatomia patologica - avv. ft. n. 307 del 25/05/2012 - iva</t>
  </si>
  <si>
    <t>2012/31985</t>
  </si>
  <si>
    <t>Esami Anatomia Patologica al 30/04/2012 - I' parte - avv. ft. n. 336 del 11/07/2012 - iva</t>
  </si>
  <si>
    <t>2012/31986</t>
  </si>
  <si>
    <t>Esami Anatomia Patologica al 31/04/2012 - II' parte - avv. ft. n. 338 del 24/07/2012 - iva</t>
  </si>
  <si>
    <t>2012/31987</t>
  </si>
  <si>
    <t>Esami Anatomia Patologica al 31/05/2012 - I' parte - avv. ft. n. 340 del 06/08/2012 - iva</t>
  </si>
  <si>
    <t>2012/31988</t>
  </si>
  <si>
    <t>Esami Anatomia Patologica al 31/05/2012 - II' parte - avv. ft. n. 341 del 06/08/2012 - iva</t>
  </si>
  <si>
    <t>2012/31989</t>
  </si>
  <si>
    <t>Esami Anatomia Patologica al 30/06/2012 - I' parte - avv. ft. n. 342 del 07/08/2012 - iva</t>
  </si>
  <si>
    <t>2012/31990</t>
  </si>
  <si>
    <t>Esami Anatomia Patologica al 30/06/2012 - II' parte - avv. ft. n. 343 del 07/08/2012 - iva</t>
  </si>
  <si>
    <t>2012/31991</t>
  </si>
  <si>
    <t>Esami Anatomia Patologica al 31/03/2012 - CONFERITI - avv. ft. n. 344 del 07/08/2012 - iva</t>
  </si>
  <si>
    <t>2012/31992</t>
  </si>
  <si>
    <t>Esami Anatomia Patologica al 30/04/2012 - CONFERITI - avv. ft. n. 345 del 08/08/2012 - iva</t>
  </si>
  <si>
    <t>2012/31993</t>
  </si>
  <si>
    <t>Esami Anatomia Patologica al 31/05/2012 - CONFERITI - avv. ft. n. 346 del 08/08/2012 - iva</t>
  </si>
  <si>
    <t>2012/31994</t>
  </si>
  <si>
    <t>Esami Anatomia Patologica al 30/06/2012 - CONFERITI - avv. ft. n. 347 del 08/08/2012 - iva</t>
  </si>
  <si>
    <t>2012/31995</t>
  </si>
  <si>
    <t>Esami Anatomia Patologica al 31/08/2012 - avv. ft. n. 350 del 13/09/2012 - iva</t>
  </si>
  <si>
    <t>2012/32003</t>
  </si>
  <si>
    <t>Esami Anatomia Patologica - avv. ft. n. 386 del 18/10/2012 - iva</t>
  </si>
  <si>
    <t>2012/32008</t>
  </si>
  <si>
    <t>Esami di anatomia patologica - avv. ft. n. 394 del 18/10/2012 - iva</t>
  </si>
  <si>
    <t>2012/32076</t>
  </si>
  <si>
    <t>Morgante: Ricerca Corrente IZS VE 17/10 "Strategie innovative alimentazione bovina da latte ..."</t>
  </si>
  <si>
    <t>2012/32081</t>
  </si>
  <si>
    <t>IZSVe: Ricerca corrente 10/11 prof. Gottardo "Valutazione benessere vitelli e manze in allevamento"</t>
  </si>
  <si>
    <t>2012/32082</t>
  </si>
  <si>
    <t>Gottardo: PSR 2007/2013 Veneto - Misura 124 Progetto GH-GE "Cooperazione sviluppo nuovi prodotti.."</t>
  </si>
  <si>
    <t>2012/32087</t>
  </si>
  <si>
    <t>Giaccone: "Validazione sistemi modellazione Microbica predittiva (MP) per Listeria.."</t>
  </si>
  <si>
    <t>ISTITUTO ZOOPROFILATTICO SPERIMENTALE DEL MEZZOGIORNO</t>
  </si>
  <si>
    <t>2012/32126</t>
  </si>
  <si>
    <t>PROGETTO INTERREG N. 114 "RESAMONT 2"-LANFRANCHI</t>
  </si>
  <si>
    <t>AZIENDA USL VALLE D'AOSTA</t>
  </si>
  <si>
    <t>2012/32127</t>
  </si>
  <si>
    <t>SALDO CONTR. UE ZEBRAFISH-ARGENTON CONTR. N. 12/2010</t>
  </si>
  <si>
    <t>2012/32129</t>
  </si>
  <si>
    <t>LRRK2 AS A THERAPEUTIC TARGET IN PARKINSON'S DISEASE-DR.SSA GREGGIO 2012</t>
  </si>
  <si>
    <t>CONSIGLIO NAZIONALE DELLE RICERCHE</t>
  </si>
  <si>
    <t>2012/32133</t>
  </si>
  <si>
    <t>FONDAZ. CA.RI.PLO BANDO 2011- COSTA  (MITGEN)</t>
  </si>
  <si>
    <t>2012/32134</t>
  </si>
  <si>
    <t>II RATA - FONDAZ. CARIPLO BANDO 2011 - DE BERNARD</t>
  </si>
  <si>
    <t>2012/32135</t>
  </si>
  <si>
    <t>III RATA A SALDO - FONDAZ. CARIPLO BANDO 2011 - DE BERNARD</t>
  </si>
  <si>
    <t>2012/32137</t>
  </si>
  <si>
    <t>BioLEAP -Biotechnological optimization of light use efficiency in algae photobioreactors-MOROSINOTTO</t>
  </si>
  <si>
    <t>2012/32138</t>
  </si>
  <si>
    <t>saldo progetto UE-MARIE CURIE 2011-PROF. PILATRO CONTR. N. 20/2011</t>
  </si>
  <si>
    <t>2012/32141</t>
  </si>
  <si>
    <t>FINANZIAMONTO DI UNA BORSA DI DOTTORATO - UNIVERSITY OF DUISBURG-ESSEN - SZABO</t>
  </si>
  <si>
    <t>UNIVERSITY OF DUISBURG-ESSEN</t>
  </si>
  <si>
    <t>2012/32142</t>
  </si>
  <si>
    <t>MUZIC-PEOPLE ITN238423-2008-LANFRANCHI (2011)-SALDO</t>
  </si>
  <si>
    <t>2012/32144</t>
  </si>
  <si>
    <t>PROGETTO AGER - LO SCHIAVO - SALDO</t>
  </si>
  <si>
    <t>2012/32147</t>
  </si>
  <si>
    <t>InSECtime - Insect Timing - Bando 2011 - ITN Training networks - PEOPLE - G.A. nr. 316790</t>
  </si>
  <si>
    <t>2012/32150</t>
  </si>
  <si>
    <t>AIT - Ateneo Italo-Tedesco</t>
  </si>
  <si>
    <t>2012/32155</t>
  </si>
  <si>
    <t>SALDO PROGETTO INTERREG. ITALIA SLOVENIA 2011- CASADORO</t>
  </si>
  <si>
    <t>2012/32156</t>
  </si>
  <si>
    <t>GRANT 12237 - GREGGIO - II e III rata</t>
  </si>
  <si>
    <t>2012/32187</t>
  </si>
  <si>
    <t>Convenzione per "Analisi ed ottimizzazione di materiali cementizi" Prof. Artioli</t>
  </si>
  <si>
    <t>LISTOTECH S.r.l.</t>
  </si>
  <si>
    <t>2012/32188</t>
  </si>
  <si>
    <t>2012/32189</t>
  </si>
  <si>
    <t>2012/32190</t>
  </si>
  <si>
    <t>2012/32191</t>
  </si>
  <si>
    <t>V.M.C. VENETA MANUFATTI IN CEMENTO S.r.l.</t>
  </si>
  <si>
    <t>2012/32192</t>
  </si>
  <si>
    <t>IVA  Conv. V.M.C. "Att. di studio e analisi tecniche su pozzetti in cemento per fognature"</t>
  </si>
  <si>
    <t>2012/32197</t>
  </si>
  <si>
    <t>Conv. "Caratterizzazione dei materiali dell'Aviorimessa n. 3, Alitalia, aeroporto di Fiumicino</t>
  </si>
  <si>
    <t>ALITALIA - COMPAGNIA AEREA ITALIANA S.P.A.</t>
  </si>
  <si>
    <t>2012/32198</t>
  </si>
  <si>
    <t>Iva su conv. Caratterizzazione dei materiali dell'Aviorimessa n. 3, Alitalia, aeroporto di Fiumicino</t>
  </si>
  <si>
    <t>2012/32199</t>
  </si>
  <si>
    <t>Contr.di ricerca "Studio geomorfologico e idrogeologico dell'area sorgiva del fiume Sile" - dr.Mozzi</t>
  </si>
  <si>
    <t>PARCO NATURALE REGIONALE DEL FIUME SILE</t>
  </si>
  <si>
    <t>2012/32200</t>
  </si>
  <si>
    <t>IVA su convenzione "Supporto, sviluppo metodologia analisi idromorfologica" - dr.Surian</t>
  </si>
  <si>
    <t>2012/32205</t>
  </si>
  <si>
    <t>Progetto ricerca UE "ERC Starting Grant INDIMEDEA - Inclusion in diamonds: messeng..." prof. Nestola</t>
  </si>
  <si>
    <t>Thales Alenia Space Italia Spa</t>
  </si>
  <si>
    <t>2012/32227</t>
  </si>
  <si>
    <t>Contratto di consulenza Dexcom - prof. Cobelli</t>
  </si>
  <si>
    <t>2012/32235</t>
  </si>
  <si>
    <t>Contratto di ricerca GARANTE "Dispositivo GaNad alta prestazione ed affidabilità" prof. Zanoni</t>
  </si>
  <si>
    <t>MINISTERO DELLA DIFESA - DIR.GEN.TELECOMUN., INFORMATICA E TECNOLOGIE AVANZATE - 4 REP - 12 DIV</t>
  </si>
  <si>
    <t>2012/32236</t>
  </si>
  <si>
    <t>BARCELONA SUPERCOMPUTING CENTER</t>
  </si>
  <si>
    <t>2012/32252</t>
  </si>
  <si>
    <t>ANTICIPO - --PRISM CODE n. 321980 FP7-PEOPLE-2012-CIG (durata 01/11/2012 -31/10/2016) dott. M. Conti</t>
  </si>
  <si>
    <t>2012/32288</t>
  </si>
  <si>
    <t>SALDO CEEDS contratto n. 19 del 01/09/2010 Grant n. 258749 - GAMBERINI UE</t>
  </si>
  <si>
    <t>GOLDSMITHS COLLEGE - UNIVERSITY OF LONDON</t>
  </si>
  <si>
    <t>2012/32306</t>
  </si>
  <si>
    <t>2011 - PRINS -  Ct. VII P.Q. PEOPLE - READ - GRANT AGREEMENT - N. 289723</t>
  </si>
  <si>
    <t>UNIVERSITY OF GRONINGEN</t>
  </si>
  <si>
    <t>2012/32307</t>
  </si>
  <si>
    <t>2011 - Ct. n. 278560 QUENTRHEL "Quantum-coherent drive of energy transfer ...." Dott.ssa Collini</t>
  </si>
  <si>
    <t>2012/32309</t>
  </si>
  <si>
    <t>2012/32310</t>
  </si>
  <si>
    <t>2a rata - 2011 - ct. n. 280890 "Next-Gen-Cat" "Development of Next Generation...." dr.ssa Glisenti</t>
  </si>
  <si>
    <t>NATIONAL CENTER FOR SCIENTIFIC RESEARCH "DEMOKRITOS"</t>
  </si>
  <si>
    <t>2012/32311</t>
  </si>
  <si>
    <t>A.F. 46/2012 DI NOTO - RONZANI G.</t>
  </si>
  <si>
    <t>2012/32312</t>
  </si>
  <si>
    <t>IVA SU A.F. 46/2012</t>
  </si>
  <si>
    <t>2012/32319</t>
  </si>
  <si>
    <t>2012 - COLLINI - ct. n. 317707 MULTI - valued and parallel molecular....coll. FP7-ICT2011-8</t>
  </si>
  <si>
    <t>UNIVERSITE' DE LIEGE</t>
  </si>
  <si>
    <t>2012/32321</t>
  </si>
  <si>
    <t>2012 - Granozzi - "Controlled nanostructures by low-cost...."</t>
  </si>
  <si>
    <t>2012/32322</t>
  </si>
  <si>
    <t>2012 - Gennaro - "Inherently Ionic Liquids" -</t>
  </si>
  <si>
    <t>2012/32332</t>
  </si>
  <si>
    <t>PROGETTO MOSAIC - ERC 2010   NR.259014 Prof. Mancin - Quota Partner Univ. Bologna (exc acc. 2011/83)</t>
  </si>
  <si>
    <t>2012/32335</t>
  </si>
  <si>
    <t>2012 CONTRATTO UE GRANOZZI -  DECORE - Ct. Nr. 309741 - REGOL.OP. N. 10144</t>
  </si>
  <si>
    <t>2012/32336</t>
  </si>
  <si>
    <t>2012 CONTRATTO UE GRANOZZI -  DECORE - Ct. Nr. 309741 -QUOTA PARTNER REG. OP.10144</t>
  </si>
  <si>
    <t>SINLOC Sistema Iniziative Locali spa</t>
  </si>
  <si>
    <t>2012/32366</t>
  </si>
  <si>
    <t>Progetto INTERREG "PROFILI" Programma Coop. Trasfrontaliera Italia-Slovenia dott.ssa Sedita</t>
  </si>
  <si>
    <t>AUTORITA' PER L'ENERGIA ELETTRICA IL GAS ED IL SISTEMA IDRICO</t>
  </si>
  <si>
    <t>2012/32402</t>
  </si>
  <si>
    <t>"Studio delle caratteristiche microstrutturali e meccaniche di acciai deformati a caldo e trattati".</t>
  </si>
  <si>
    <t>CMV S.r.L.</t>
  </si>
  <si>
    <t>2012/32404</t>
  </si>
  <si>
    <t>Attività didattica riguardante la "Pressocolata di leghe di Alluminio".</t>
  </si>
  <si>
    <t>METALPRES CENZATO S.p.A.</t>
  </si>
  <si>
    <t>2012/32420</t>
  </si>
  <si>
    <t>Contratto n. 58/2010 "Biomasse di oggi e di domani: dai reflui zootecnici e dalle micro alghe".</t>
  </si>
  <si>
    <t>2012/32421</t>
  </si>
  <si>
    <t>Contributo Fondazione CARIPLO progetto "Rivestimenti a base di polimeri conduttori e silani".</t>
  </si>
  <si>
    <t>2012/32448</t>
  </si>
  <si>
    <t>2012/32512</t>
  </si>
  <si>
    <t>Progetto CLIMATE-FIT-FOREST n. 295136 VII P.Q. Marie Curie Actions - Resp. Cavalli - scad. 30/04/15</t>
  </si>
  <si>
    <t>TECHNISCHE UNIVERSITAT MUNCHEN</t>
  </si>
  <si>
    <t>2012/32513</t>
  </si>
  <si>
    <t>VITINNOVA MIS 124 PSR VENETO DGR 1354 DEL 03/08/2011 DOMANDA N. 2070915 PROF. CAUSIN SCAD 27/10/2014</t>
  </si>
  <si>
    <t>2012/32514</t>
  </si>
  <si>
    <t>AGRO.FREE MIS 124 PSR VENETO DGR 1354 DEL 03/08/2011 DOMANDA  2070437 PROF. CASUIN SCAD. 27/10/2014</t>
  </si>
  <si>
    <t>2012/32517</t>
  </si>
  <si>
    <t>SEDALP ALPINE SPACE PROGRAMME PROF. LENZI SCAD. 31/08/2015</t>
  </si>
  <si>
    <t>FEDERAL MINISTRY OF AGRICOLTURE, FORESTRY, ENVIRONMENT AND WATER MANAGEMENT VIENNA - AUSTRIA</t>
  </si>
  <si>
    <t>2012/32520</t>
  </si>
  <si>
    <t>PROV. DI TREVISO FINANZIAMENTO 2012/2013 CORSO DI LAUREA STVE CONEGLIANO</t>
  </si>
  <si>
    <t>2012/32536</t>
  </si>
  <si>
    <t>PROGETTO STAR TREE 311919 FP7 PROF. PETTENELLA SCAD. 31/12/2012</t>
  </si>
  <si>
    <t>EUROPEAN FOREST INSTITUTE</t>
  </si>
  <si>
    <t>2012/32537</t>
  </si>
  <si>
    <t>COMPLEX FP7 308601 PROF. BORGA</t>
  </si>
  <si>
    <t>NEWCASTLE UNIVERSITY</t>
  </si>
  <si>
    <t>Fattura 90C0090/12 - Concessione Aula Nievo il 21.09.12 per seminario prof. Plebani</t>
  </si>
  <si>
    <t>LICOSA SANSONI SRL</t>
  </si>
  <si>
    <t>2013/10274</t>
  </si>
  <si>
    <t>S.do avv. ft. 712 del 08.05.2013</t>
  </si>
  <si>
    <t>INCOLD S.p.A.</t>
  </si>
  <si>
    <t>2013/10276</t>
  </si>
  <si>
    <t>IVA su s.do avv. ft. 712 del 08.05.2013</t>
  </si>
  <si>
    <t>2013/1028</t>
  </si>
  <si>
    <t>TISO - BANDO RICERCA SANITARIA FINALIZZATA - GIOVANI RICERCATORI 2010</t>
  </si>
  <si>
    <t>2013/10617</t>
  </si>
  <si>
    <t>1 BORSA DOTT. RICERCA 25 CICLO-integraz. INPS anno 2012-SCIENZE DELL'ING. CIVILE ED AMBIENTALE</t>
  </si>
  <si>
    <t>2013/10653</t>
  </si>
  <si>
    <t>2^ acconto 20% - Progetto C3-ALPS - Dalla Fontana e Sitzia</t>
  </si>
  <si>
    <t>2013/10968</t>
  </si>
  <si>
    <t>1 BORSA DOTT. RICERCA 25 CICLO-integraz.INPS anno 2012-BIOSCIENZE-BIOTECNOL.-IND. BIOTECNOL.</t>
  </si>
  <si>
    <t>2013/10971</t>
  </si>
  <si>
    <t>Contributo sponsor "HES-2013" - Padova,  21-24 maggio 2013</t>
  </si>
  <si>
    <t>2013/10972</t>
  </si>
  <si>
    <t>2013/1098</t>
  </si>
  <si>
    <t>Contratto attivo 26/2011. Quarto anticipo su prog. Hydrostore - Industria 2015 resp. prof. Lo Russo</t>
  </si>
  <si>
    <t>2013/10984</t>
  </si>
  <si>
    <t>1 BORSA DOTT. RICERCA 25 CICLO-integraz. INPS anno 2012-ONCOLOGIA E ONCOLOGIA CHIRURGICA</t>
  </si>
  <si>
    <t>2013/10988</t>
  </si>
  <si>
    <t>1 BORSA DOTT.RICER.25 CICLO-integraz.INPS 2012-TERRIT.,AMB.,RISOR.,SALU IND.MED.AMB.:NUTRIZ.-INQUIN.</t>
  </si>
  <si>
    <t>2013/10990</t>
  </si>
  <si>
    <t>1 BORSA DOTT. RICERCA 25 CICLO-integraz. INPS anno 2012-ASTRONOMIA</t>
  </si>
  <si>
    <t>2013/11027</t>
  </si>
  <si>
    <t>1 BORSA DOTT. RICERCA 25 CICLO-integraz. INPS anno 2012-BIOMEDICINA</t>
  </si>
  <si>
    <t>2013/11030</t>
  </si>
  <si>
    <t>1 BORSA DOTT.RICERCA 25 CICLO-integraz. INPS anno 2012-ING INDUSTR. IND.MECCATRONICA-SIST. INDUSTR.</t>
  </si>
  <si>
    <t>2013/11073</t>
  </si>
  <si>
    <t>GEOSEE SEE/D/0162/2.4/X  - SOUTH EAST EUROPE PROGRAMME- PROF. MUTTO- SCAD. 30/11/2014</t>
  </si>
  <si>
    <t>2013/11076</t>
  </si>
  <si>
    <t>1°RATA: FONDAZ.TETTAMANTI/BANDO CARIPLO 2011: PROG.IDENTIF.-CARATTERIZZ.FUNZ./PROF.G. BASSO</t>
  </si>
  <si>
    <t>2013/11127</t>
  </si>
  <si>
    <t>Scavi e studi sui fondi ex Cossar e Vignuda - Aquileia - Fondaquileia 2013 - Bonetto</t>
  </si>
  <si>
    <t>2013/11160</t>
  </si>
  <si>
    <t>Recupero ritenute Inps Prof. Amadori p.do 2008-2012</t>
  </si>
  <si>
    <t>2013/11185</t>
  </si>
  <si>
    <t>PISCOPIA Programme COFUND-GA-2012-600376  FP7-PEOPLE-2012-COFUND</t>
  </si>
  <si>
    <t>2013/11937</t>
  </si>
  <si>
    <t>BATTISTI - BIOSILK  (CARIPARO) Scadenza 30/09/2015</t>
  </si>
  <si>
    <t>2013/12172</t>
  </si>
  <si>
    <t>Zampiron Filippo - nota addebito 36 del 23/5/2013 recupero quota comando  p.do 1/5/2011-30/6/2012</t>
  </si>
  <si>
    <t>MINISTERO DELLA GIUSTIZIA</t>
  </si>
  <si>
    <t>2013/12373</t>
  </si>
  <si>
    <t>1 POSTO DI RICERCATORE-ex FAC. MED. CHIR.-MED/27-anno 2013-4° anno</t>
  </si>
  <si>
    <t>2013/12374</t>
  </si>
  <si>
    <t>2013/12375</t>
  </si>
  <si>
    <t>1 POSTO RICERCATORE-ex FAC. MED. CHIRURGIA-MED/41-4° anno</t>
  </si>
  <si>
    <t>2013/12378</t>
  </si>
  <si>
    <t>1 POSTO DI RICERCATORE-ex FAC. MEC. CHIRURGIA-MED/33-4° anno</t>
  </si>
  <si>
    <t>2013/12379</t>
  </si>
  <si>
    <t>1 POSTO RICERCATORE-ex FAC. ING.-ING-IND/14-4° anno</t>
  </si>
  <si>
    <t>2013/12381</t>
  </si>
  <si>
    <t>1 POSTO DI RICERCATORE- ex FAC. MED. CHIR.-MED/09-Medicina Interna-anno 2013 (3° anno)</t>
  </si>
  <si>
    <t>2013/12382</t>
  </si>
  <si>
    <t>1 POSTO DI RICERCATORE -ex FAC. MED. CHIR.-MED/08 Anatomia Patologica-anno 2013(3° anno)</t>
  </si>
  <si>
    <t>2013/12383</t>
  </si>
  <si>
    <t>1 POSTO DI RICERCATORE- ex  FAC. MED. CHIR.-BIO/12-anno 2013 (3° anno)</t>
  </si>
  <si>
    <t>2013/12385</t>
  </si>
  <si>
    <t>1 POSTO DI RICERCATORE-ex FAC. MED. CHIR.-MED/05-Patologia Clinica-anno 2013-3° anno</t>
  </si>
  <si>
    <t>2013/12388</t>
  </si>
  <si>
    <t>1 POSTO DI RICERCATORE-ex FAC. MED. CHIR.-MED/25-Psichiatria-anno 2013-3° anno</t>
  </si>
  <si>
    <t>2013/12437</t>
  </si>
  <si>
    <t>1 POSTO DI RICERCATORE-FAC. MED. CHIR.-MED/40-Ginecologia e ostetricia-anno 2013-3°anno</t>
  </si>
  <si>
    <t>2013/12438</t>
  </si>
  <si>
    <t>1 POSTO DI RICERCATORE-FAC. MEDICINA CHIRURGIA-MED/23-anno 2013-3° anno</t>
  </si>
  <si>
    <t>2013/12628</t>
  </si>
  <si>
    <t>FINANZIAMENTO PROGETTO UE FAMILIES AND SOCIETIES</t>
  </si>
  <si>
    <t>STOCKHOLMS UNIVERSITET</t>
  </si>
  <si>
    <t>2013/12656</t>
  </si>
  <si>
    <t>PSR "Compettitività dell'agricoltura, redditività delle aziende agricole..."- Boatto</t>
  </si>
  <si>
    <t>2013/12793</t>
  </si>
  <si>
    <t>FP7 IDEAS -  ERC starting grant 2011 no. 282280 - "ERMITO" - SCORRANO</t>
  </si>
  <si>
    <t>2013/12851</t>
  </si>
  <si>
    <t>CONTRATTO 7/2012 RATA NR3 SIGN NETWORK GENETICO SLOVENO ITALIANO PROF. CLEMENTI</t>
  </si>
  <si>
    <t>2013/13094</t>
  </si>
  <si>
    <t>Grant Agreement UNIVERSITAT POMPEU FABRA N. 601167 "Convergence Science Network...CSNII"- Vassanelli</t>
  </si>
  <si>
    <t>CREI Universitat Pompeu Fabra</t>
  </si>
  <si>
    <t>2013/13277</t>
  </si>
  <si>
    <t>1 POSTO PROF. 1A FASCIA-FINANZ.PARZ.-FAC. MED. CHIR.-MED/40-anno 2013-4° anno</t>
  </si>
  <si>
    <t>2013/13278</t>
  </si>
  <si>
    <t>1 POSTO PROF. Ia FASCIA-FAC. MED. CHIR.-MED/23-Chirurgia Cardiaca-ANNO 2013-3°anno</t>
  </si>
  <si>
    <t>2013/13279</t>
  </si>
  <si>
    <t>1 POSTO PROF.1a FASCIA-FAC. MED.CHIR.-MED/18-Chirurgia Generale-anno 2013-3°anno</t>
  </si>
  <si>
    <t>2013/13283</t>
  </si>
  <si>
    <t>1 POSTO PROF. 1a FASCIA-FAC. MED.CHIR.-MED/18-Chirurgia Generale-anno 2013-3° anno</t>
  </si>
  <si>
    <t>2013/13294</t>
  </si>
  <si>
    <t>1 POSTO PROF. 2aFASCIA-FAC. MED. CHIR.-MED/09-Medicina Interna-anno 2013-3° anno</t>
  </si>
  <si>
    <t>2013/13309</t>
  </si>
  <si>
    <t>2013/13310</t>
  </si>
  <si>
    <t>2013/13580</t>
  </si>
  <si>
    <t>Contr. n. 19/2011/DIM- CTR UE HEAVY cOPTer - 7FP - GA n. 278416-prof. Benini - Quota DII (Anticipaz)</t>
  </si>
  <si>
    <t>2013/13679</t>
  </si>
  <si>
    <t>Fattura 14C056/2013 (imp) - Vendita libri  editi da Padova University Press</t>
  </si>
  <si>
    <t>2013/13680</t>
  </si>
  <si>
    <t>Fattura 14C056/2013 (iva) - Vendita libri editi da Padova University Press</t>
  </si>
  <si>
    <t>2013/13681</t>
  </si>
  <si>
    <t>Fattura 15C056/13 (imp) - Vendita libri editi da Padova University Press</t>
  </si>
  <si>
    <t>IL MAGGIOLINO S.N.C. DI BALDELLI E PAPINI</t>
  </si>
  <si>
    <t>2013/13682</t>
  </si>
  <si>
    <t>Fattura 15C056/13 (iva) - Vendita libri editi da Padova University Press</t>
  </si>
  <si>
    <t>2013/13683</t>
  </si>
  <si>
    <t>Fattura 16C056 (imp) - Vendita libri editi da Padova University Press</t>
  </si>
  <si>
    <t>2013/13684</t>
  </si>
  <si>
    <t>Fattura 16C056 (iva) - Vendita libri editi da Padova University Press</t>
  </si>
  <si>
    <t>2013/14187</t>
  </si>
  <si>
    <t>Progetto Erasmus Mundus Action 2 progr. Erasmus Mundus Mobility with Asia-West 2013 "EMMA-WEST 2013"</t>
  </si>
  <si>
    <t>UNIVERSIDADE DE EVORA</t>
  </si>
  <si>
    <t>2013/14330</t>
  </si>
  <si>
    <t>Fattura 4C090/13 (imp) - Concessione Teatro Ruzante il 23.03.2013 per un concerto collettivo</t>
  </si>
  <si>
    <t>VENETO JAZZ ASSOCIAZIONE CULTURALE</t>
  </si>
  <si>
    <t>2013/14331</t>
  </si>
  <si>
    <t>Fattura 4C090/13 (iva) - Concessione Teatro Ruzante il 23.03.2013 per un concerto collettivo</t>
  </si>
  <si>
    <t>2013/14828</t>
  </si>
  <si>
    <t>P.I.P.P.I. 2° responsabile scientifico prof. Milani</t>
  </si>
  <si>
    <t>2013/15122</t>
  </si>
  <si>
    <t>European Prison Observatory, Detention Condition..  JUST/2011/JPEN/AG/2933 Francesca Vianello</t>
  </si>
  <si>
    <t>Associazione ANTIGONE ONLUS</t>
  </si>
  <si>
    <t>2013/15153</t>
  </si>
  <si>
    <t>Eirene- Dg Justice  JUST/2012/JCIV/AG/340</t>
  </si>
  <si>
    <t>Fundacion Publica Andaluza</t>
  </si>
  <si>
    <t>2013/15938</t>
  </si>
  <si>
    <t>Convenzione cofin. una borsa di dottorato di ricerca STMS 28° ciclo - 2° anno</t>
  </si>
  <si>
    <t>2013/15939</t>
  </si>
  <si>
    <t>Convenzione cofin. una borsa di dottorato di ricerca STMS 28° ciclo - 3° anno</t>
  </si>
  <si>
    <t>2013/16129</t>
  </si>
  <si>
    <t>CARIPARO - Impatto della medicina molecolare..  - prof. Basso</t>
  </si>
  <si>
    <t>ACQUE VICENTINE S.P.A.</t>
  </si>
  <si>
    <t>2013/16535</t>
  </si>
  <si>
    <t>2013/17178</t>
  </si>
  <si>
    <t>S.do avviso di fattura n. 1190 del 25.06.2013</t>
  </si>
  <si>
    <t>2013/17179</t>
  </si>
  <si>
    <t>IVA su saldo avviso di fattura n. 1190 del 25.06.2013</t>
  </si>
  <si>
    <t>2013/17255</t>
  </si>
  <si>
    <t>DA PORTO MAAC INTERREG ITALIA - SLOVENIA SCADE 17.08.14 4^ TR.</t>
  </si>
  <si>
    <t>VEGA PARCO SCIENTIFICO TECNOLOGICO</t>
  </si>
  <si>
    <t>2013/17268</t>
  </si>
  <si>
    <t>Dimensionamento di un banco prova per ventilatori - prof. Lazzaretto - 1^ RATA</t>
  </si>
  <si>
    <t>2013/17269</t>
  </si>
  <si>
    <t>I.V.A. - Dimensionamento di un banco prova per ventilatori - prof. Lazzaretto - 1^ RATA</t>
  </si>
  <si>
    <t>2013/17492</t>
  </si>
  <si>
    <t>Restart at work: a strategic pattern for outplacement LLp Leonardo - prof. Robusto</t>
  </si>
  <si>
    <t>FOREMA S.C.A.R.L.</t>
  </si>
  <si>
    <t>2013/17894</t>
  </si>
  <si>
    <t>Missione di scavo in Turchia 2013 - MAE - Rosada</t>
  </si>
  <si>
    <t>2013/17895</t>
  </si>
  <si>
    <t>Missione di scavo in Croazia 2013 - MAE - Rosada</t>
  </si>
  <si>
    <t>2013/17945</t>
  </si>
  <si>
    <t>IRCCS E. MEDEA - LA NOSTRA FAMIGLIA- MODELLI ORGANIZZATIVI..prof. Perilongo scad. 30.10.2014</t>
  </si>
  <si>
    <t>2013/17971</t>
  </si>
  <si>
    <t>Di Iorio - 5° rata - Ass. retinite pigmentosa - tit. "Retinite pigmentosa:..." sc. 18.06.2013</t>
  </si>
  <si>
    <t>2013/18047</t>
  </si>
  <si>
    <t>Esame Anatomia Patologica - ft. n. 198 del 28/06/2013 - imp.</t>
  </si>
  <si>
    <t>ASTRIUM SAS</t>
  </si>
  <si>
    <t>2013/18102</t>
  </si>
  <si>
    <t>2013/18234</t>
  </si>
  <si>
    <t>Fattura 18C056/13 (imp) - Vendita libro Le dimore della poesia edito da Padova University Press</t>
  </si>
  <si>
    <t>LIBRERIA R. TARANTOLA di G. Tavoschi</t>
  </si>
  <si>
    <t>2013/18235</t>
  </si>
  <si>
    <t>Fattura 18C056/13 (iva) - Vendita libro Le dimore della poesia edito da Padova University Press</t>
  </si>
  <si>
    <t>2013/18239</t>
  </si>
  <si>
    <t>Fattura 20C056/13 (imp) - Vendita libro "Di chisono le Alpi?" edito da Padova University Press</t>
  </si>
  <si>
    <t>LIBRERIA IL PAPIRO S.N.C. DI IMOSCOPI WALTER E C.</t>
  </si>
  <si>
    <t>2013/18240</t>
  </si>
  <si>
    <t>Fattura 20C056/13 (iva) - Vendita libro "Di chisono le Alpi?" edito da Padova University Press</t>
  </si>
  <si>
    <t>2013/18246</t>
  </si>
  <si>
    <t>Seconda quota progetto Te.Si-ampliamento attività del Laboratorio Te.Si-Dip.140-conv. rep. 1330/2013</t>
  </si>
  <si>
    <t>2013/18386</t>
  </si>
  <si>
    <t>Esami Anatomia Patologica - avv. ft. n. 414 del 11/04/2013</t>
  </si>
  <si>
    <t>2013/18387</t>
  </si>
  <si>
    <t>Esami Anatomia Patologica - avv. ft. n. 414 del 11/04/2013 - iva</t>
  </si>
  <si>
    <t>DIAGNOSTICA PICCOLI ANIMALI S.R.L.</t>
  </si>
  <si>
    <t>ANUBI - OSPEDALE PER ANIMALI DA COMPAGNIA</t>
  </si>
  <si>
    <t>2013/18407</t>
  </si>
  <si>
    <t>Esami Anatomia Patologica - avv. ft. n. 434 del 12/04/2013</t>
  </si>
  <si>
    <t>2013/18409</t>
  </si>
  <si>
    <t>Esami Anatomia Patologica - avv. ft. n. 434 del 12/04/2013 - iva</t>
  </si>
  <si>
    <t>2013/18419</t>
  </si>
  <si>
    <t>Esami Anatomia Patologica al 31/10/2012 - avv. ft. n. 492 del 19/04/2013</t>
  </si>
  <si>
    <t>2013/18420</t>
  </si>
  <si>
    <t>Esami Anatomia Patologica al 31/10/2012 - avv. ft. n. 492 del 19/04/2013 - iva</t>
  </si>
  <si>
    <t>2013/18593</t>
  </si>
  <si>
    <t>Fattura 9C090/13 (imp) - Concessione Aula Magna il 22 e 23 febbraio 2013</t>
  </si>
  <si>
    <t>COOPERATIVA SOCIALE ISIDE</t>
  </si>
  <si>
    <t>2013/18594</t>
  </si>
  <si>
    <t>Fattura 9C090/13 (iva) - Concessione Aula Magna il 22 e 23 febbraio 2013</t>
  </si>
  <si>
    <t>2013/18600</t>
  </si>
  <si>
    <t>2013/18677</t>
  </si>
  <si>
    <t>Accordo Annuale Carrier</t>
  </si>
  <si>
    <t>Canone annuo adesione sett 2013-sett 2014</t>
  </si>
  <si>
    <t>2013/18720</t>
  </si>
  <si>
    <t>2013/18721</t>
  </si>
  <si>
    <t>Synapse di Pellizzer</t>
  </si>
  <si>
    <t>2013/18746</t>
  </si>
  <si>
    <t>ARIA S.P.A.</t>
  </si>
  <si>
    <t>2013/18778</t>
  </si>
  <si>
    <t>PROGETTO UE- TECAS PROF. GEROSA</t>
  </si>
  <si>
    <t>2013/19018</t>
  </si>
  <si>
    <t>Conv. Fondaz. CARIPARO e AIRC Progetto "Tumor microenvironment and tumor spread in gastroint..."</t>
  </si>
  <si>
    <t>2013/19019</t>
  </si>
  <si>
    <t>2013/19020</t>
  </si>
  <si>
    <t>2013/19175</t>
  </si>
  <si>
    <t>Prog.Ric.Finalizzata I.S.S.RF 2008 in tema di Cellule Staminali n.ST1 "Targeting survival.." PICCOLO</t>
  </si>
  <si>
    <t>2013/19275</t>
  </si>
  <si>
    <t>BIONET MIS. 214 H PSR 2007 - 2013 DOMANDA N. 2307573 SCAD. 31/12/2014</t>
  </si>
  <si>
    <t>2013/19370</t>
  </si>
  <si>
    <t>SALDO Progetto di ricerca sulle attività turistico-ricreative visitatori PNDB - Thiene</t>
  </si>
  <si>
    <t>I rata contratto di ricerca</t>
  </si>
  <si>
    <t>FIP Industriale S.p.A.</t>
  </si>
  <si>
    <t>IVA su I rata contratto di ricerca</t>
  </si>
  <si>
    <t>THESAN S.p.A.</t>
  </si>
  <si>
    <t>2013/19743</t>
  </si>
  <si>
    <t>Esame Anatomia Patologica - avv. ft. n. 670 del 07/05/2013</t>
  </si>
  <si>
    <t>2013/19744</t>
  </si>
  <si>
    <t>Esame Anatomia Patologica - avv. ft. n. 670 del 07/05/2013 - iva</t>
  </si>
  <si>
    <t>Istituto Veterinario di Novara - Presidio del Policlinico di Monza - C.D.C. Privata SpA</t>
  </si>
  <si>
    <t>2013/19818</t>
  </si>
  <si>
    <t>Fattura 14C090/13 (imp) - Concessione utilizzo sapzi palazzo Bo il 20.06.2013 per riprese film</t>
  </si>
  <si>
    <t>BIBI' FILM TV S.R.L.</t>
  </si>
  <si>
    <t>2013/19819</t>
  </si>
  <si>
    <t>Fattura 14C090/13 (iva) - Concessione utilizzo sapzi palazzo Bo il 20.06.2013 per riprese film</t>
  </si>
  <si>
    <t>2013/19846</t>
  </si>
  <si>
    <t>Fattura 15C090/13 (imp) - Concessiona Sala dei Giganti il 04.04.13 per concerto</t>
  </si>
  <si>
    <t>ASSOCIAZIONE WAITING FOR ONLUS</t>
  </si>
  <si>
    <t>2013/19848</t>
  </si>
  <si>
    <t>Fattura 15C090/13 (iva) - Concessiona Sala dei Giganti il 04.04.13 per concerto</t>
  </si>
  <si>
    <t>2013/19938</t>
  </si>
  <si>
    <t>1 POSTO AGG. SC. SPEC. CHIRURGIA GENERALE -sospensione per malattia da 13.02.13 a 03.05.13</t>
  </si>
  <si>
    <t>2013/20007</t>
  </si>
  <si>
    <t>1 BORSA DOTT.RICER.26 CICLO-3a rata+integr.INPS 2012-13-SC. MEDICHE, CLINICHE-SPER. IND.SC.CARDIOV.</t>
  </si>
  <si>
    <t>2013/20055</t>
  </si>
  <si>
    <t>Prof. UE AP@Home - prof. Cobelli</t>
  </si>
  <si>
    <t>PROFIL INSTITUT FUR STOFFWECHSELFORSCHUNG GMBH</t>
  </si>
  <si>
    <t>2013/20200</t>
  </si>
  <si>
    <t>Vs ord. n. A00421 - E.G.U. Summer School 2013 - Garzonio e Mattavelli</t>
  </si>
  <si>
    <t>UNIVERSITA' DEGLI STUDI DI MILANO BICOCCA</t>
  </si>
  <si>
    <t>2013/20362</t>
  </si>
  <si>
    <t>FACOETTI - IRCCS MEDEA "COMMUNICATION DISORER: REDUCING HEALTH INEQUALITIES"</t>
  </si>
  <si>
    <t>FUNDACIÓN TECNALIA RESEARCH &amp; INNOVATION</t>
  </si>
  <si>
    <t>2013/20536</t>
  </si>
  <si>
    <t>Esami Anatomia Patologica - avv. ft. n. 700 del 08/05/2013</t>
  </si>
  <si>
    <t>OSPEDALE VETERINARIO FARNESIANA</t>
  </si>
  <si>
    <t>2013/20537</t>
  </si>
  <si>
    <t>Esami Anatomia Patologica - avv. ft. n. 700 del 08/05/2013 - iva</t>
  </si>
  <si>
    <t>2013/20540</t>
  </si>
  <si>
    <t>Esami Anatomia Patologica - avv. ft. n. 708 del 08/05/2013</t>
  </si>
  <si>
    <t>2013/20541</t>
  </si>
  <si>
    <t>Esami Anatomia Patologica - avv. ft. n. 708 del 08/05/2013 - iva</t>
  </si>
  <si>
    <t>2013/20554</t>
  </si>
  <si>
    <t>Esami Anatomia Patologica - avv. ft. n. 858 del 20/05/2013</t>
  </si>
  <si>
    <t>2013/20556</t>
  </si>
  <si>
    <t>Esami Anatomia Patologica - avv. ft. n. 858 del 20/05/2013 - iva</t>
  </si>
  <si>
    <t>2013/20563</t>
  </si>
  <si>
    <t>Esame Anatomia Patologica - avv. ft. n. 865 del 20/05/2013</t>
  </si>
  <si>
    <t>AZIENDA AGRICOLA BROGLIATO GINO, MIRKO E MADDALENA SEVERINA S.S.</t>
  </si>
  <si>
    <t>2013/20564</t>
  </si>
  <si>
    <t>Esame Anatomia Patologica - avv. ft. n. 865 del 20/05/2013 - iva</t>
  </si>
  <si>
    <t>2013/20565</t>
  </si>
  <si>
    <t>Esame Anatomia Patologica - avv. ft. n. 867 del 20/05/2013</t>
  </si>
  <si>
    <t>2013/20568</t>
  </si>
  <si>
    <t>Esame Anatomia Patologica - avv. ft. n. 867 del 20/05/2013 - iva</t>
  </si>
  <si>
    <t>2013/20576</t>
  </si>
  <si>
    <t>Esami Anatomia Patologica - avv. ft. n. 955 del 28/05/2013</t>
  </si>
  <si>
    <t>AZIENDA AGRICOLA OSELLAME FEDERICO</t>
  </si>
  <si>
    <t>2013/20577</t>
  </si>
  <si>
    <t>Esami Anatomia Patologica - avv. ft. n. 955 del 28/05/2013 - iva</t>
  </si>
  <si>
    <t>2013/20583</t>
  </si>
  <si>
    <t>Esami Anatomia Patologica - avv. ft. n. 960 del 29/05/2013</t>
  </si>
  <si>
    <t>Centro Oncologico Veterinario</t>
  </si>
  <si>
    <t>2013/20584</t>
  </si>
  <si>
    <t>Esami Anatomia Patologica - avv. ft. n. 960 del 29/05/2013 - iva</t>
  </si>
  <si>
    <t>2013/2060</t>
  </si>
  <si>
    <t>PLEBANI-CONTRATTO UE GRANT N. 306031 BestAgeing FP7-HEALTH-2012-INNOVATION dal 1.02.13 al 31.01.2017</t>
  </si>
  <si>
    <t>2013/20644</t>
  </si>
  <si>
    <t>SALDO CONTR WALCON. N. 48 DEL 2012</t>
  </si>
  <si>
    <t>SISTEMA WALCON SRL</t>
  </si>
  <si>
    <t>2013/20645</t>
  </si>
  <si>
    <t>FONTE MARGHERITA SRL</t>
  </si>
  <si>
    <t>2013/20657</t>
  </si>
  <si>
    <t>IVA su saldo avviso di fattura n. 1355 del 22.07.2013</t>
  </si>
  <si>
    <t>2013/20714</t>
  </si>
  <si>
    <t>Progetto FSE codice 101/15 DGR 1686 del 07/08/2012 - DDR n. 345 del 21/12/2012 - "Assegni di ricerca</t>
  </si>
  <si>
    <t>2013/20718</t>
  </si>
  <si>
    <t>Progetto FSE codice 101/9 DGR 1686 del 07/08/2012 - DDR n. 345 del 21/12/2012 - "Assegni di ricerca</t>
  </si>
  <si>
    <t>2013/20775</t>
  </si>
  <si>
    <t>Progetto FSE codice 101/16 DGR 1686 del 07/08/2012 - DDR n. 345 del 21/12/2012 - "Assegni di ricerca</t>
  </si>
  <si>
    <t>2013/20777</t>
  </si>
  <si>
    <t>Progetto FSE codice 101/20 DGR 1686 del 07/08/2012 - DDR n. 345 del 21/12/2012 - "Assegni di ricerca</t>
  </si>
  <si>
    <t>2013/20779</t>
  </si>
  <si>
    <t>Progetto FSE codice 101/7 DGR 1686 del 07/08/2012 - DDR n. 345 del 21/12/2012 - "Assegni di ricerca</t>
  </si>
  <si>
    <t>2013/20783</t>
  </si>
  <si>
    <t>Progetto FSE codice 101/13 DGR 1686 del 07/08/2012 - DDR n. 345 del 21/12/2012 - "Assegni di ricerca</t>
  </si>
  <si>
    <t>2013/20785</t>
  </si>
  <si>
    <t>Progetto FSE codice 1/23 DGR 1686 del 07/08/2012 - DDR n. 345 del 21/12/2012 - "Assegni di ricerca</t>
  </si>
  <si>
    <t>2013/20788</t>
  </si>
  <si>
    <t>Progetto FSE codice 1/12 DGR 1686 del 07/08/2012 - DDR n. 345 del 21/12/2012 - "Assegni di ricerca</t>
  </si>
  <si>
    <t>2013/20796</t>
  </si>
  <si>
    <t>Progetto FSE codice 1/3 DGR 1686 del 07/08/2012 - DDR n. 345 del 21/12/2012 - "Assegni di ricerca</t>
  </si>
  <si>
    <t>2013/20803</t>
  </si>
  <si>
    <t>Progetto FSE codice 1/6 DGR 1686 del 07/08/2012 - DDR n. 345 del 21/12/2012 - "Assegni di ricerca</t>
  </si>
  <si>
    <t>2013/20804</t>
  </si>
  <si>
    <t>Progetto FSE codice 1/1 DGR 1686 del 07/08/2012 - DDR n. 345 del 21/12/2012 - "Assegni di ricerca</t>
  </si>
  <si>
    <t>2013/20811</t>
  </si>
  <si>
    <t>Progetto FSE codice 1/11 DGR 1686 del 07/08/2012 - DDR n. 345 del 21/12/2012 - "Assegni di ricerca</t>
  </si>
  <si>
    <t>2013/20812</t>
  </si>
  <si>
    <t>Progetto FSE codice 1/17 DGR 1686 del 07/08/2012 - DDR n. 345 del 21/12/2012 - "Assegni di ricerca</t>
  </si>
  <si>
    <t>2013/20816</t>
  </si>
  <si>
    <t>Progetto FSE codice 1/10 DGR 1686 del 07/08/2012 - DDR n. 345 del 21/12/2012 - "Assegni di ricerca</t>
  </si>
  <si>
    <t>2013/20817</t>
  </si>
  <si>
    <t>Progetto FSE codice 201/1 DGR 1686 del 07/08/2012 - DDR n. 345 del 21/12/2012 - "Assegni di ricerca</t>
  </si>
  <si>
    <t>2013/20818</t>
  </si>
  <si>
    <t>Progetto FSE codice 201/2 DGR 1686 del 07/08/2012 - DDR n. 345 del 21/12/2012 - "Assegni di ricerca</t>
  </si>
  <si>
    <t>2013/20819</t>
  </si>
  <si>
    <t>Progetto FSE codice 201/3 DGR 1686 del 07/08/2012 - DDR n. 345 del 21/12/2012 - "Assegni di ricerca</t>
  </si>
  <si>
    <t>2013/20820</t>
  </si>
  <si>
    <t>Progetto FSE codice 1/8 DGR 1686 del 07/08/2012 - DDR n. 345 del 21/12/2012 - "Assegni di ricerca</t>
  </si>
  <si>
    <t>2013/20821</t>
  </si>
  <si>
    <t>Progetto FSE codice 201/4 DGR 1686 del 07/08/2012 - DDR n. 345 del 21/12/2012 - "Assegni di ricerca</t>
  </si>
  <si>
    <t>2013/20822</t>
  </si>
  <si>
    <t>Progetto FSE codice 201/5 DGR 1686 del 07/08/2012 - DDR n. 345 del 21/12/2012 - "Assegni di ricerca</t>
  </si>
  <si>
    <t>2013/20825</t>
  </si>
  <si>
    <t>Progetto FSE codice 201/6 DGR 1686 del 07/08/2012 - DDR n. 345 del 21/12/2012 - "Assegni di ricerca</t>
  </si>
  <si>
    <t>2013/20827</t>
  </si>
  <si>
    <t>Progetto FSE codice 201/7 DGR 1686 del 07/08/2012 - DDR n. 345 del 21/12/2012 - "Assegni di ricerca</t>
  </si>
  <si>
    <t>2013/20828</t>
  </si>
  <si>
    <t>Progetto FSE codice 201/8 DGR 1686 del 07/08/2012 - DDR n. 345 del 21/12/2012 - "Assegni di ricerca</t>
  </si>
  <si>
    <t>2013/20829</t>
  </si>
  <si>
    <t>Progetto FSE codice 1/7 DGR 1686 del 07/08/2012 - DDR n. 345 del 21/12/2012 - "Assegni di ricerca</t>
  </si>
  <si>
    <t>2013/20830</t>
  </si>
  <si>
    <t>Progetto FSE codice 201/9 DGR 1686 del 07/08/2012 - DDR n. 345 del 21/12/2012 - "Assegni di ricerca</t>
  </si>
  <si>
    <t>2013/20831</t>
  </si>
  <si>
    <t>Progetto FSE codice 201/10 DGR 1686 del 07/08/2012 - DDR n. 345 del 21/12/2012 - "Assegni di ricerca</t>
  </si>
  <si>
    <t>2013/20832</t>
  </si>
  <si>
    <t>Progetto FSE codice 101/8 DGR 1686 del 07/08/2012 - DDR n. 345 del 21/12/2012 - "Assegni di ricerca</t>
  </si>
  <si>
    <t>2013/20833</t>
  </si>
  <si>
    <t>Progetto FSE codice 201/11 DGR 1686 del 07/08/2012 - DDR n. 345 del 21/12/2012 - "Assegni di ricerca</t>
  </si>
  <si>
    <t>2013/20834</t>
  </si>
  <si>
    <t>Progetto FSE codice 101/18 DGR 1686 del 07/08/2012 - DDR n. 345 del 21/12/2012 - "Assegni di ricerca</t>
  </si>
  <si>
    <t>2013/20835</t>
  </si>
  <si>
    <t>Progetto FSE codice 1/16 DGR 1686 del 07/08/2012 - DDR n. 345 del 21/12/2012 - "Assegni di ricerca</t>
  </si>
  <si>
    <t>2013/20836</t>
  </si>
  <si>
    <t>Progetto FSE codice 1/22 DGR 1686 del 07/08/2012 - DDR n. 345 del 21/12/2012 - "Assegni di ricerca</t>
  </si>
  <si>
    <t>2013/21121</t>
  </si>
  <si>
    <t>Busetto: "VET-PET one health one medicine: stato sanitario delle popolazioni animali da compagnia"</t>
  </si>
  <si>
    <t>2013/21239</t>
  </si>
  <si>
    <t>Debito come da nota prot. 61543 del 18.07.13 (dottorato di ricerca- pren. 21313/2013)</t>
  </si>
  <si>
    <t>2013/21622</t>
  </si>
  <si>
    <t>Maggiore asssegnazione Progetto PROFILI progr. di Cooperaz. Transfront. ITA-SLO dott.ssa Sedita</t>
  </si>
  <si>
    <t>2013/21904</t>
  </si>
  <si>
    <t>CONVENZIONE IFC CNR - PROG.RIC. "RISCRIPRO-SENTIERI" (scad. 08-10-14)-PROF.CLEMENTI</t>
  </si>
  <si>
    <t>NUTRILINEA</t>
  </si>
  <si>
    <t>2013/22190</t>
  </si>
  <si>
    <t>SALDO-Redazione di uno studio versante sovrastante abitato di Chiappuzza - Gregoretti</t>
  </si>
  <si>
    <t>2013/22198</t>
  </si>
  <si>
    <t>2013/22276</t>
  </si>
  <si>
    <t>CRISTOPA1 - FP7 - PEOPLE- 2013 CIG - G.A. NR. 618697 - SCORRANO</t>
  </si>
  <si>
    <t>2013/22503</t>
  </si>
  <si>
    <t>Contr. attivo 15/2012. Attività II anno 2013 contr. AIRC/SISSA del 21/5/12. Resp. Trovato. Impon.</t>
  </si>
  <si>
    <t>SCUOLA INTERNAZIONALE SUPERIORE DI STUDI AVANZATI</t>
  </si>
  <si>
    <t>2013/22650</t>
  </si>
  <si>
    <t>ISS-CONV.3M38/3-SORVEGLIANZA DELLA MORTALITA' MATERNA-PROF.SSA FACCHIN (scad.18-03-14)</t>
  </si>
  <si>
    <t>2013/22810</t>
  </si>
  <si>
    <t>CONTRIBUTO LIBERALE BORSA SC.DOTT.RIC.-PROG."SHORT BOWEL SYNDROME"-PROF.ZANON</t>
  </si>
  <si>
    <t>2013/22919</t>
  </si>
  <si>
    <t>Fattura 26C056/2013 (imp) - Corrispettivi per vendita libri editi da Padova University Press</t>
  </si>
  <si>
    <t>2013/22920</t>
  </si>
  <si>
    <t>Fattura 26C056/2013 (iva) - Corrispettivi per vendita libri editi da Padova University Press</t>
  </si>
  <si>
    <t>2013/22921</t>
  </si>
  <si>
    <t>Fattura 27C056/2013 (imp) - Corrispettivi per vendita libro "Di chi sono le Apli?" edito da PUP</t>
  </si>
  <si>
    <t>LIBRERIA PROGETTO SNC DI LEANDRO ELLENI &amp; C.</t>
  </si>
  <si>
    <t>2013/22922</t>
  </si>
  <si>
    <t>Fattura 27C056/2013 (iva) - Corrispettivi per vendita libro "Di chi sono le Apli?" edito da PUP</t>
  </si>
  <si>
    <t>2013/23337</t>
  </si>
  <si>
    <t>Legge 6/2000-bando 2012-DD 418/13-contrib.prog.prof.Bettini "Esperimenti portabili e strumenti..."</t>
  </si>
  <si>
    <t>2013/23338</t>
  </si>
  <si>
    <t>Legge 6/2000-bando 2012-DD 418/13-contrib.prog.prof.Casadoro "Coltivare conoscenze nuovo Orto Bot.</t>
  </si>
  <si>
    <t>GALLO  RICERCA SANIT. FINALIZZATA 2010 ISTITUTO SUPERIORE DELLA SANITA' CONV. 244/GR-2010-2313255</t>
  </si>
  <si>
    <t>2013/23443</t>
  </si>
  <si>
    <t>Progetto Erasmus Mundus Action 2 "SILKROUTE-SILKROad Univ. Towards Europe" STRAND1-LOT9</t>
  </si>
  <si>
    <t>2013/2346</t>
  </si>
  <si>
    <t>SALDO CONTRATTO 3/2012 - PROGETTO LIFE 09 ENV/IT00087 - PETTENELLA</t>
  </si>
  <si>
    <t>REGIONE TOSCANA</t>
  </si>
  <si>
    <t>2013/2347</t>
  </si>
  <si>
    <t>IVA - SALDO CONTRATTO 3/2012 - PROGETTO LIFE 09 ENV/IT00087 - PETTENELLA</t>
  </si>
  <si>
    <t>2013/23563</t>
  </si>
  <si>
    <t>III^ Edizione Erasmus Mundus Master Course "STEDE" - Agreement 2011/0182 - Grant Agr. 2013/1951</t>
  </si>
  <si>
    <t>2013/2367</t>
  </si>
  <si>
    <t>Contr."Studio problematiche tecniche sperimentazione esoscheletri robotici..." prof. Pagello</t>
  </si>
  <si>
    <t>2013/2368</t>
  </si>
  <si>
    <t>2013/23854</t>
  </si>
  <si>
    <t>Riconoscimento per assistenza fiscale diretta 730/2013</t>
  </si>
  <si>
    <t>2013/23935</t>
  </si>
  <si>
    <t>Fattura 80C0JE/13 (imp)-Analisi per det. fibre amianto aerodisperse e campionamento in siti bonifica</t>
  </si>
  <si>
    <t>VARIAN SRL</t>
  </si>
  <si>
    <t>2013/23936</t>
  </si>
  <si>
    <t>Fattura 80C0JE/13 (iva)-Analisi per det. fibre amianto aerodisperse e campionamento in siti bonifica</t>
  </si>
  <si>
    <t>NECSI s.r.l.</t>
  </si>
  <si>
    <t>2013/24035</t>
  </si>
  <si>
    <t>2013/24055</t>
  </si>
  <si>
    <t>EUROPEO SPA</t>
  </si>
  <si>
    <t>2013/24057</t>
  </si>
  <si>
    <t>IDRO CONSULT LABORATORI RIUNITI SRL</t>
  </si>
  <si>
    <t>2013/24416</t>
  </si>
  <si>
    <t>Contr. n.6/2011/DIM- CTR UE SPARTAN-scad. 28/2/14- prof. Pavarin (2^anticipazione II rata parziale)</t>
  </si>
  <si>
    <t>2013/24434</t>
  </si>
  <si>
    <t>Smart Spec FP7 "Smart Specialisation for Regional Innovation" G.A. 320131 prof.ssa Belussi</t>
  </si>
  <si>
    <t>CARDIFF UNIVERSITY</t>
  </si>
  <si>
    <t>2013/2459</t>
  </si>
  <si>
    <t>GAMBERINI - CULTAR - CULTURALLY ENHANCED AUGMENTED RALITIES - SCADE IL 31/12/2016</t>
  </si>
  <si>
    <t>2013/2460</t>
  </si>
  <si>
    <t>2013/2461</t>
  </si>
  <si>
    <t>EXNOVO s.r.l.</t>
  </si>
  <si>
    <t>2013/24787</t>
  </si>
  <si>
    <t>APS HOLDING S.P.A.</t>
  </si>
  <si>
    <t>2013/24958</t>
  </si>
  <si>
    <t>Contributo Cariplo 2012 progetto ricerca SeCAR 24 mesi scad. 30/4/15 resp. Romanato - I anno</t>
  </si>
  <si>
    <t>2013/25144</t>
  </si>
  <si>
    <t>Contratto di ricerca "Processi di ristrutturazione e rilancio d'impresa" dott.Lanzavecchia</t>
  </si>
  <si>
    <t>ComLegal Dottori Commercialisti e Avvocati Associati</t>
  </si>
  <si>
    <t>2013/25145</t>
  </si>
  <si>
    <t>IVA su Contratto di ricerca "Processi di ristrutturazione e rilancio d'impresa" dott.Lanzavecchia</t>
  </si>
  <si>
    <t>PRICEWATERHOUSECOOPERS SPA</t>
  </si>
  <si>
    <t>2013/25164</t>
  </si>
  <si>
    <t>Convenzione ricerca "Inclusione sociale, riduzione della povertà..." 2a rata</t>
  </si>
  <si>
    <t>2013/25256</t>
  </si>
  <si>
    <t>Progetto "DAIRYICT - applicate a grandi e piccoli sistemi lattiero-caseari" - Prof. Paolo Berzaghi</t>
  </si>
  <si>
    <t>2013/25294</t>
  </si>
  <si>
    <t>Anticipaz. I^ rata - Industria 2015 - EXTRACAL- Mi01_00009 - prof. Bariani -scad. 30/10/14</t>
  </si>
  <si>
    <t>FPT Industrie S.p.A.</t>
  </si>
  <si>
    <t>2013/25454</t>
  </si>
  <si>
    <t>Accordo Housing + canone adesione</t>
  </si>
  <si>
    <t>REDDER TELCO SRL</t>
  </si>
  <si>
    <t>2013/25533</t>
  </si>
  <si>
    <t>S.do avviso di fattura n. 1570 del 04.09.2013</t>
  </si>
  <si>
    <t>NUOVA SIDAP SRL</t>
  </si>
  <si>
    <t>2013/25534</t>
  </si>
  <si>
    <t>IVA su avviso di fattura n. 1570 del 04.09.2013</t>
  </si>
  <si>
    <t>2013/2587</t>
  </si>
  <si>
    <t>MARIE CURIE IEF HYLAND N. 302720 PROF. BORGA 01/02/2013 - 31/01/2015</t>
  </si>
  <si>
    <t>2013/25905</t>
  </si>
  <si>
    <t>QUOTA Fondaz. CARIPARO Progetto "Tumor microenvironment a.." Biologia e DIMED</t>
  </si>
  <si>
    <t>FIAMM S.P.A.</t>
  </si>
  <si>
    <t>2013/26178</t>
  </si>
  <si>
    <t>Accordo Telecom NAP anno 2013</t>
  </si>
  <si>
    <t>2013/26179</t>
  </si>
  <si>
    <t>ACCORDO CARRIER GALLERIA SPAGNA ANNO 2013</t>
  </si>
  <si>
    <t>2013/2643</t>
  </si>
  <si>
    <t>"Studio di procedure e metodologie efficaci per il calcolo dell'incertezza di misura nelle prove".</t>
  </si>
  <si>
    <t>TUV Rheinland Italia S.r.L.</t>
  </si>
  <si>
    <t>2013/26636</t>
  </si>
  <si>
    <t>Progetto LLP/Erasmus "Time to Assess Learning Outcomes in E-Learning-TALOE" NR. 543097</t>
  </si>
  <si>
    <t>UNIVERSIDADE DO PORTO</t>
  </si>
  <si>
    <t>2013/2708</t>
  </si>
  <si>
    <t>II RATA  - SALDO -CONTR"ST. SPERIM. E MODELL. DIAFRAMMI CON CSM</t>
  </si>
  <si>
    <t>2013/27104</t>
  </si>
  <si>
    <t>R. SCOTTA  Contratto di ricerca "IDEA 108" POLIFAR Srl durata sei mesi</t>
  </si>
  <si>
    <t>POLIFAR S.R.L.</t>
  </si>
  <si>
    <t>2013/27106</t>
  </si>
  <si>
    <t>R. SCOTTA -  IVA COMM - Contratto di ricerca "IDEA 108" POLIFAR Srl durata sei mesi</t>
  </si>
  <si>
    <t>2013/27512</t>
  </si>
  <si>
    <t>Loregian - 2° rata saldo - ESCMID - Ass. ricerca - Tit. "Development of novel comp ..." sc. 02/04/15</t>
  </si>
  <si>
    <t>2013/27704</t>
  </si>
  <si>
    <t>TEAGASC - Characterisation of milk quality parameters....- finanz. per borsa di studio</t>
  </si>
  <si>
    <t>2013/27817</t>
  </si>
  <si>
    <t>ANTICIPO -  PROXIMA FP7-ICT-2013-10 n. 611085 - Prof.  Vardanega (01/10/2013-30/09/2016)</t>
  </si>
  <si>
    <t>2013/28040</t>
  </si>
  <si>
    <t>II^ ediz. 2013/2016 Prog. Erasmus Mundus "EXTATIC" Doctoral Progr. in EUV and X-Ray Training Adv.</t>
  </si>
  <si>
    <t>Grainit Srl</t>
  </si>
  <si>
    <t>2013/28156</t>
  </si>
  <si>
    <t>IVA su s.do aviso di fattura n. 1694 del 26.09.2013</t>
  </si>
  <si>
    <t>2013/28167</t>
  </si>
  <si>
    <t>Mazzariol - Univ.Teramo/Ministero Ambiente - "Le sentinelle del Mare"</t>
  </si>
  <si>
    <t>UNIVERSITA' DEGLI STUDI DI TERAMO</t>
  </si>
  <si>
    <t>2013/28177</t>
  </si>
  <si>
    <t>ANTICIPO - CONCERTO FP7-JTI-2013 N. 333053 -QUOTA UE - prof. Vardanega  (01/05/2013-30/04/2016)</t>
  </si>
  <si>
    <t>ARTEMIS INDUSTRY ASSOCIATION</t>
  </si>
  <si>
    <t>2013/28237</t>
  </si>
  <si>
    <t>Contributo mostra "Cristalli !"</t>
  </si>
  <si>
    <t>2013/28258</t>
  </si>
  <si>
    <t>RAIRPEF     ---     Ritenuta Acconto IRPEF</t>
  </si>
  <si>
    <t>CNR - EPIGEN - PROGETTI BANDIERA BANDO 2012 - COSTA</t>
  </si>
  <si>
    <t>2013/28383</t>
  </si>
  <si>
    <t>Esami Anatomia Patologica - ft. n. 311 del 27/09/2013</t>
  </si>
  <si>
    <t>2013/28388</t>
  </si>
  <si>
    <t>Esami Anatomia Patologica - ft. n. 311 del 27/09/2013 - iva</t>
  </si>
  <si>
    <t>2013/29029</t>
  </si>
  <si>
    <t>Fattura 32C056/13 (imp) Vendita libri editi da Padova University Press</t>
  </si>
  <si>
    <t>2013/29030</t>
  </si>
  <si>
    <t>Fattura 32C056/13 (iva) Vendita libri editi da Padova University Press</t>
  </si>
  <si>
    <t>2013/29033</t>
  </si>
  <si>
    <t>Fattura 34C056/13 (imp) Vendita libri editi da Padova University Press</t>
  </si>
  <si>
    <t>2013/29034</t>
  </si>
  <si>
    <t>Fattura 34C056/13 (iva) Vendita libri editi da Padova University Press</t>
  </si>
  <si>
    <t>2013/29068</t>
  </si>
  <si>
    <t>SCGR Convezione Comune di castelfranco Veneto</t>
  </si>
  <si>
    <t>2013/29125</t>
  </si>
  <si>
    <t>2013/29279</t>
  </si>
  <si>
    <t>2013/29280</t>
  </si>
  <si>
    <t>CONTRATTO DIR. REG. BENI CULTURALI DEL VENETO "SUPPORTO ... EVENTI SISMICI 20 E 29 MAGGIO 2012"</t>
  </si>
  <si>
    <t>2013/29296</t>
  </si>
  <si>
    <t>Di Iorio - 2°rata - Contr. Fond. Banca Occhi - Tit."GR-2010-2316138 Innovative method.." sc.30.11.15</t>
  </si>
  <si>
    <t>2013/29297</t>
  </si>
  <si>
    <t>Di Iorio - 3° rata -Contr. Fond. Banca Occhi - Tit."GR-2010-2316138 Innovative method.." sc.30.11.15</t>
  </si>
  <si>
    <t>DANIELI &amp; C. OFFICINE MECCANICHE SPA</t>
  </si>
  <si>
    <t>2013/29489</t>
  </si>
  <si>
    <t>II ° RATA - BITTANTE - UNI MI / MIPAAF FILIGRANA - SCAD. 30/11/2014</t>
  </si>
  <si>
    <t>2013/29491</t>
  </si>
  <si>
    <t>II° RATA - BITTANTE - UNI MI / MIPAAF FILIGRANA - SCAD. 30/11/2014</t>
  </si>
  <si>
    <t>2013/29568</t>
  </si>
  <si>
    <t>Recupero spese telefoniche 1/10/2012-30/3/2013 - CGIL</t>
  </si>
  <si>
    <t>2013/29574</t>
  </si>
  <si>
    <t>Recupero spese telefoniche 1/10/2012-30/3/2013 - CISL</t>
  </si>
  <si>
    <t>2013/29575</t>
  </si>
  <si>
    <t>2013/29676</t>
  </si>
  <si>
    <t>SME. S.p.A. SOCIETA' UNIPERSONALE</t>
  </si>
  <si>
    <t>2013/29831</t>
  </si>
  <si>
    <t>PRESTAZIONI A PAGAMENTO MOSTACCIUOLO - FATT. N. 84CD21/2013</t>
  </si>
  <si>
    <t>AOU - SECONDA UNIVERSITA' DEGLI STUDI DI NAPOLI</t>
  </si>
  <si>
    <t>2013/29836</t>
  </si>
  <si>
    <t>PRESTAZIONI A PAGAMENTO MOSTACCIUOLO - FATT. N. 88CD21/2013</t>
  </si>
  <si>
    <t>AZIENDA OSPEDALIERA BIANCHI MELACRINO MORELLI</t>
  </si>
  <si>
    <t>2013/29838</t>
  </si>
  <si>
    <t>PRESTAZIONI A PAGAMENTO MOSTACCIUOLO - FATT. N. 90CD21/2013</t>
  </si>
  <si>
    <t>FONDAZIONE PTV POLICLINICO TOR VERGATA</t>
  </si>
  <si>
    <t>2013/30246</t>
  </si>
  <si>
    <t>COLLINI - PAPETS "Phonon Assisted Processes for Energy...." 1/9/2013-31/8/2016</t>
  </si>
  <si>
    <t>INSTITUTO DE TELECOMUNICACOES - INSTITUTO SUPERIOR TECNICO</t>
  </si>
  <si>
    <t>2013/30391</t>
  </si>
  <si>
    <t>Fattura 52C090/13-Concessione Sala Giganti il 19.09.13 per "Veneto concertante 2013"</t>
  </si>
  <si>
    <t>2013/30392</t>
  </si>
  <si>
    <t>2013/30435</t>
  </si>
  <si>
    <t>Fattura 54C090/13 - Concessione Sala Giganti il 29.09.13 per concerto "Ebraismo e natura"</t>
  </si>
  <si>
    <t>2013/30436</t>
  </si>
  <si>
    <t>Rete di Imprese "LINK"</t>
  </si>
  <si>
    <t>BV TECH RICERCA S.R.L.</t>
  </si>
  <si>
    <t>2013/30969</t>
  </si>
  <si>
    <t>Protocollo Sper. AIFA FARM858FRN tra Univ. Tor Vergata e DISCOG - Resp. prof. Cillo</t>
  </si>
  <si>
    <t>2013/3119</t>
  </si>
  <si>
    <t>CONVENZIONE CRA - PROGETTO DI ECCELLENZA - BANDO 2011 - "BIOSILK - ROAD: BACK TO ITALY"</t>
  </si>
  <si>
    <t>2013/3166</t>
  </si>
  <si>
    <t>TRESSOLDI CONTRIBUTO DI RICERCA GRANT 124/12 FONDAZIONE BIAL</t>
  </si>
  <si>
    <t>2013/3169</t>
  </si>
  <si>
    <t>BISIACCHI CONTRIBUTO DI RICERCA GRANT 84/12 FONDAZIONE BIAL</t>
  </si>
  <si>
    <t>2013/31798</t>
  </si>
  <si>
    <t>Progetto CARIPLO 2012-0646 "Atassia spinocerebellare di tipo 28, dalla patogenesi molecolare al ..."</t>
  </si>
  <si>
    <t>2013/3183</t>
  </si>
  <si>
    <t>Progetto GenderTime - Transfering Implementing Monitoring Equality - Nr. 321491</t>
  </si>
  <si>
    <t>ECEPIE EGALITE' DES CHANCES DANS LES ETUDES ET LA PROFESSION D'INGENIEUR EN EUROPE</t>
  </si>
  <si>
    <t>Quota uso banda nominale secondo semestre 2013</t>
  </si>
  <si>
    <t>2013/32078</t>
  </si>
  <si>
    <t>NTRNET  S.r.l.</t>
  </si>
  <si>
    <t>2013/32205</t>
  </si>
  <si>
    <t>ZORZI - ZOOPROF. VE 04/12 "UTILIZZO NANOPARTICELLE DI AG NEL CONTROLLO DELLE SALMONELLE ..."31/07/15</t>
  </si>
  <si>
    <t>2013/32466</t>
  </si>
  <si>
    <t>JOHN TEMPLETON FOUNDATION - PIEVANI 'gruppo gerarchico:avvicinarsi ai sistemi complessi nella Biolog</t>
  </si>
  <si>
    <t>2013/32513</t>
  </si>
  <si>
    <t>Fellowship Program 2013 "anomalie vascolari.." Gilead-prof. Guido</t>
  </si>
  <si>
    <t>2013/32561</t>
  </si>
  <si>
    <t>REINTEGRO FONDO ECONOMALE: anticipo oneri doganali</t>
  </si>
  <si>
    <t>SEGRETARIO DEL DIPARTIMENTO INGEGNERIA CIVILE,EDILE E AMBIENTALE</t>
  </si>
  <si>
    <t>2013/32629</t>
  </si>
  <si>
    <t>Trocino - ISAL - "Innovazione dei Sistemi di Allevamento delle Lepri"</t>
  </si>
  <si>
    <t>2013/32668</t>
  </si>
  <si>
    <t>PSR 2007-2013 DGR 1604 del 31/07/2013 misura 124 progetto Sanibeef: coordinatore ATI Azove</t>
  </si>
  <si>
    <t>SELEX ES S.p.a.</t>
  </si>
  <si>
    <t>ACRAF S.p.A. Aziende Chimiche Riunite Angelini Francesco</t>
  </si>
  <si>
    <t>2013/3301</t>
  </si>
  <si>
    <t>ANALISI CHIMICHE LISA</t>
  </si>
  <si>
    <t>2013/3302</t>
  </si>
  <si>
    <t>2013/33032</t>
  </si>
  <si>
    <t>SOC - La polizia penitenziaria in Veneto. Responsabile Francesca Vianello.</t>
  </si>
  <si>
    <t>F.E.1.02.03.01</t>
  </si>
  <si>
    <t>COMUNE DI CAMPODARSEGO</t>
  </si>
  <si>
    <t>2013/33226</t>
  </si>
  <si>
    <t>CONSULENZA PER TEST ESH-IP 2010 PROTOCOL OMRON/prof. PALATINI</t>
  </si>
  <si>
    <t>OMRON HEALTHCARE EUROPE B.V.</t>
  </si>
  <si>
    <t>S.P.E.S.  SERVIZI ALLA PERSONA EDUCATIVI E SOCIALI</t>
  </si>
  <si>
    <t>2013/33361</t>
  </si>
  <si>
    <t>SALDO SIMONELLI 2013 CONTRATTO VILLA RENATA PER ASSEGNI DI RICERCA</t>
  </si>
  <si>
    <t>2013/33365</t>
  </si>
  <si>
    <t>PROGETTO UE VII PQ RAMP REAL NEURONS-NANOELECTRONICS... CONTRIBUTION TO GUARANTEE FUND VASSANELLI S.</t>
  </si>
  <si>
    <t>2013/33391</t>
  </si>
  <si>
    <t>2013/33392</t>
  </si>
  <si>
    <t>2013/33413</t>
  </si>
  <si>
    <t>Prefinanziamento-+ anticipazione -Prog. UE-LIFE+Low Resources Low Energy LIFE11 ENV/IT/036 -Scipioni</t>
  </si>
  <si>
    <t>MAJORCA S.p.A.</t>
  </si>
  <si>
    <t>2013/33431</t>
  </si>
  <si>
    <t>D'AVELLA (Antonini) Programma di Ricerca Sanitaria Finalizzata  2010 "Studio clinico genetetico "</t>
  </si>
  <si>
    <t>2013/33433</t>
  </si>
  <si>
    <t>Finanziamento della Giunta Regionale del Veneto per il Centenario della nascita di "Vittore Branca"</t>
  </si>
  <si>
    <t>2013/33450</t>
  </si>
  <si>
    <t>ACCONTO SIMONELLI CONTRATTO GEOX PER BORSE DI RICERCA</t>
  </si>
  <si>
    <t>2013/33451</t>
  </si>
  <si>
    <t>SALDO SIMONELLI CONTRATTO GEOX PER BORSE DI RICERCA</t>
  </si>
  <si>
    <t>CDV LABORATORIO ANALISI VETERINARIE SRL</t>
  </si>
  <si>
    <t>MEROPS VETERINARIA E AMBIENTE SRL</t>
  </si>
  <si>
    <t>2013/33518</t>
  </si>
  <si>
    <t>Ceramica Fondovalle S.p.A.</t>
  </si>
  <si>
    <t>2013/33658</t>
  </si>
  <si>
    <t>Prefinanziamento+anticipazione - Progetto UE - SIKELOR  FP7 - ENV - 2013- prof. Forzan M.</t>
  </si>
  <si>
    <t>HELMHOLTZ-zentrum DRESDEN ¿ Rossendorf e. V. (HZDR)</t>
  </si>
  <si>
    <t>2013/33682</t>
  </si>
  <si>
    <t>AMBULATORIO VETERINARIO DOTT.I MORI E MORETTI</t>
  </si>
  <si>
    <t>2013/33817</t>
  </si>
  <si>
    <t>Esami Anatomia Patologica - avv. ft. n. 1471/2013</t>
  </si>
  <si>
    <t>CLINICA  VETERINARIA "S. TERESA" -  DR.SSA  FATTORI, DR. GASPARINI - VETERINARI ASSOCIATI</t>
  </si>
  <si>
    <t>2013/33818</t>
  </si>
  <si>
    <t>Esami Anatomia Patologica - avv. ft. n. 1471/2013 - iva</t>
  </si>
  <si>
    <t>2013/33824</t>
  </si>
  <si>
    <t>Esami Anatomia Patologica - avv. ft. n. 1486/2013</t>
  </si>
  <si>
    <t>A.B.C. srl - Patavium Equine Hospital</t>
  </si>
  <si>
    <t>2013/33825</t>
  </si>
  <si>
    <t>Esami Anatomia Patologica - avv. ft. n. 1486/2013 - iva</t>
  </si>
  <si>
    <t>2013/33841</t>
  </si>
  <si>
    <t>PP - 210/2012 ing. Bernardo</t>
  </si>
  <si>
    <t>ECOGAIA srl</t>
  </si>
  <si>
    <t>2013/33843</t>
  </si>
  <si>
    <t>PP - 210/2012 ing. Bernardo - IVA</t>
  </si>
  <si>
    <t>2013/33848</t>
  </si>
  <si>
    <t>OEMB Elettromeccanica s.r.l.</t>
  </si>
  <si>
    <t>2013/33849</t>
  </si>
  <si>
    <t>IVA - PROVE 58/2013/HV</t>
  </si>
  <si>
    <t>NIDEC ASI S.P.A.</t>
  </si>
  <si>
    <t>2013/33869</t>
  </si>
  <si>
    <t>Prove di formabilità lega AA6082 (rif. Ing. A.Ghiotti)</t>
  </si>
  <si>
    <t>UNIR s.r.l.</t>
  </si>
  <si>
    <t>2013/33870</t>
  </si>
  <si>
    <t>IVA - Prove di formabilità lega AA6082 (rif. Ing. A.Ghiotti)</t>
  </si>
  <si>
    <t>POWER-ONE ITALY S.p.A.</t>
  </si>
  <si>
    <t>AMB.VETERINARIO MUSSONI DOTT. GIANLUIGI E MATTEI DOTT. WIDMER</t>
  </si>
  <si>
    <t>2013/33891</t>
  </si>
  <si>
    <t>Esami Anatomia Patologica - avv. ft. n. 1515/2013</t>
  </si>
  <si>
    <t>2013/33892</t>
  </si>
  <si>
    <t>Esami Anatomia Patologica - avv. ft. n. 1515/2013 - iva</t>
  </si>
  <si>
    <t>2013/34038</t>
  </si>
  <si>
    <t>MINDSEE - Symbiotic Mind Computer Interaction for Information Seeking- Grant Agreement 611570</t>
  </si>
  <si>
    <t>2013/34052</t>
  </si>
  <si>
    <t>2013/34072</t>
  </si>
  <si>
    <t>MINISTERO DELLA DIFESA - DIREZIONE GENERALE DI COMMISSARIATO E DI SERVIZI GENERALI</t>
  </si>
  <si>
    <t>2013/34135</t>
  </si>
  <si>
    <t>PROT.D'INTESA OSP.B.GESU'-PROG.RIC.FIN.2010/ISS-UnRareNet RF-2010-2312766 - PROF.SSA FACCHIN</t>
  </si>
  <si>
    <t>2013/34196</t>
  </si>
  <si>
    <t>MODULO EUROPEO JEAN MONNET European Sport Law and Policy 2013-2016</t>
  </si>
  <si>
    <t>2013/34214</t>
  </si>
  <si>
    <t>PROVE N. 54/2013 prof. Di Bella</t>
  </si>
  <si>
    <t>2013/34216</t>
  </si>
  <si>
    <t>IVA - PROVE N. 54/2013 prof. Di Bella</t>
  </si>
  <si>
    <t>2013/34291</t>
  </si>
  <si>
    <t>AVV.FT.46/2013 - PROVE - 039/2013/PE - prof. Modesti</t>
  </si>
  <si>
    <t>2013/34293</t>
  </si>
  <si>
    <t>IVA - AVV.FT.46/2013 - PROVE - 039/2013/PE - prof. Modesti</t>
  </si>
  <si>
    <t>2013/34297</t>
  </si>
  <si>
    <t>AVV.FT. 1396/2013 - PROVE - 140/2013/PE - prof. Modesti</t>
  </si>
  <si>
    <t>NEW WIND s.r.l.</t>
  </si>
  <si>
    <t>2013/34298</t>
  </si>
  <si>
    <t>IVA - AVV.FT. 1396/2013 - PROVE - 140/2013/PE - prof. Modesti</t>
  </si>
  <si>
    <t>2013/34306</t>
  </si>
  <si>
    <t>Nota di addebito n. 3 per contributo mostra "Cristalli !"</t>
  </si>
  <si>
    <t>2013/34314</t>
  </si>
  <si>
    <t>AVV.FT. 1074/2013 - PROVE - 023/2013/ML - prof. Magrini</t>
  </si>
  <si>
    <t>THERMOKEY S.P.A.</t>
  </si>
  <si>
    <t>2013/34315</t>
  </si>
  <si>
    <t>IVA - AVV.FT. 1074/2013 - PROVE - 023/2013/ML - prof. Magrini</t>
  </si>
  <si>
    <t>2013/34316</t>
  </si>
  <si>
    <t>AVV.FT. 1112/2013 - PROVE N. 102/2013/ML - prof. Magrini</t>
  </si>
  <si>
    <t>2013/34317</t>
  </si>
  <si>
    <t>IVA - AVV.FT. 1112/2013 - PROVE N. 102/2013/ML - prof. Magrini</t>
  </si>
  <si>
    <t>2013/34328</t>
  </si>
  <si>
    <t>Contr. 98/2012 TIPRO (prof.ssa Bertani) 3^ RATA SALDO</t>
  </si>
  <si>
    <t>TIPRO Nano Photocatalyst Coats soc. coop.</t>
  </si>
  <si>
    <t>2013/34329</t>
  </si>
  <si>
    <t>IVA - Contr. 98/2012 TIPRO (prof.ssa Bertani) 3^ RATA SALDO</t>
  </si>
  <si>
    <t>2013/34341</t>
  </si>
  <si>
    <t>Caputo - Gilead - Tit. "Role of Tat in the establishment..." sc. 15.04.2015</t>
  </si>
  <si>
    <t>2013/34342</t>
  </si>
  <si>
    <t>2013/34345</t>
  </si>
  <si>
    <t>Richter - Bill &amp; Melinda - Tit. "Global Health Grant N. OPP1097238" sc. 30.09.2015</t>
  </si>
  <si>
    <t>2013/34437</t>
  </si>
  <si>
    <t>Mazzariol - NETCET - II CALL IPA ADRIATIC - 15% SALDO REGIONE ABRUZZO</t>
  </si>
  <si>
    <t>REGIONE ABRUZZO</t>
  </si>
  <si>
    <t>2013/34447</t>
  </si>
  <si>
    <t>SERVIZIO MICROSCOPIA ELETTRONICA - BALDAN - FATT. N. 97/2013 - IMP.</t>
  </si>
  <si>
    <t>BIOTECK S.P.A.</t>
  </si>
  <si>
    <t>2013/34448</t>
  </si>
  <si>
    <t>SERVIZIO MICROSCOPIA ELETTRONICA - BALDAN - FATT. N. 97/2013 - IVA</t>
  </si>
  <si>
    <t>2013/34459</t>
  </si>
  <si>
    <t>SAMBO  PSR mis. 124  TECSO  scad. 30/06/2015</t>
  </si>
  <si>
    <t>2013/34460</t>
  </si>
  <si>
    <t>BORIN - PSR MISURA 124 - VALDIGE - SCAD. 30/06/2015</t>
  </si>
  <si>
    <t>2013/34462</t>
  </si>
  <si>
    <t>SAMBO  PSR mis. 124  SOSPADO  scad. 30/06/2015</t>
  </si>
  <si>
    <t>2013/34463</t>
  </si>
  <si>
    <t>XICCATO - PSR MISURA 124 - ISAL - SCAD. 30/06/2015</t>
  </si>
  <si>
    <t>2013/34467</t>
  </si>
  <si>
    <t>BORIN  PSR mis. 124 GRIMICID scad. 30/06/2015</t>
  </si>
  <si>
    <t>2013/34468</t>
  </si>
  <si>
    <t>CASELLA - PSR MISURA 124 -  BIORIVALUTA  - SCAD. 30/06/2015</t>
  </si>
  <si>
    <t>2013/34630</t>
  </si>
  <si>
    <t>BERTI - PSR MISURA 124 - SAFEWATER - SCAD. 30/06/2015</t>
  </si>
  <si>
    <t>2013/34637</t>
  </si>
  <si>
    <t>CASSANDRO - PSR MISURA 124 BURBACCO - SCAD. 30/06/2015</t>
  </si>
  <si>
    <t>2013/3468</t>
  </si>
  <si>
    <t>Collegamento Fastweb Carrier a Telemar riferimento ordine nr 0005838/DC2</t>
  </si>
  <si>
    <t>2013/34689</t>
  </si>
  <si>
    <t>FINANZIAMENTO BORSA DI DOTTORATO DI RICERCA DITTA TEVA ITALIA 3^ RATA contratto n.ro 32/2012</t>
  </si>
  <si>
    <t>2013/3469</t>
  </si>
  <si>
    <t>IVA Collegamento Fastweb Carrier a Telemar riferimento ordine nr 0005838/DC2</t>
  </si>
  <si>
    <t>2013/34696</t>
  </si>
  <si>
    <t>SAMBO - PSR MISURA 124  COCAL - SCAD. 30/06/2015</t>
  </si>
  <si>
    <t>2013/34703</t>
  </si>
  <si>
    <t>LANTE - PSR MISURA 124 REGIONE LOMBARDIA - NUTRID'UVA - SCAD. 10/12/2014</t>
  </si>
  <si>
    <t>2013/34723</t>
  </si>
  <si>
    <t>Saldo (20%) Acc.di collab.IZS Venezie Rep.69/2013 RICERCA CORRENTE IZS VE 01/12 (Prof.ARRIGONI)</t>
  </si>
  <si>
    <t>BLUMEN SRL</t>
  </si>
  <si>
    <t>SAIPEM S.p.A.</t>
  </si>
  <si>
    <t>2013/34819</t>
  </si>
  <si>
    <t>Accordo APSS Provincia Auonoma di Trento Rep.64/2013 - Progetto EVivA Fondazione CARITRO (Zavan)</t>
  </si>
  <si>
    <t>2013/34844</t>
  </si>
  <si>
    <t>2013 - MARIGO -  CONTRATTO DI RICERCA 1/1/2007-31/12/2014</t>
  </si>
  <si>
    <t>2013/34888</t>
  </si>
  <si>
    <t>Contr. n. 839/DII Progetto DREAm-TILT - SP1-JTI-CS- G.A. N. 336439 - Prof. Benini - Saldo</t>
  </si>
  <si>
    <t>HIT09 SRL</t>
  </si>
  <si>
    <t>2013/34921</t>
  </si>
  <si>
    <t>Fattura 35C056/13 (imp) - Vendita libri editi da Padova University Press</t>
  </si>
  <si>
    <t>2013/34922</t>
  </si>
  <si>
    <t>Fattura 35C056/13 (iva) - Vendita libri editi da Padova University Press</t>
  </si>
  <si>
    <t>2013/34940</t>
  </si>
  <si>
    <t>IVA canone annuo adesione (tenere conto residuo euro 300)</t>
  </si>
  <si>
    <t>2013/34941</t>
  </si>
  <si>
    <t>IVA accordo di servizi 2013</t>
  </si>
  <si>
    <t>2013/34942</t>
  </si>
  <si>
    <t>2013/34954</t>
  </si>
  <si>
    <t>2013/34960</t>
  </si>
  <si>
    <t>Libro Co. Italia srl</t>
  </si>
  <si>
    <t>2013/35030</t>
  </si>
  <si>
    <t>Anticipazione 92% - Industria 2015 - BODYSCAN- MI01_00102 - prof. Bariani -scad. 31/12/15</t>
  </si>
  <si>
    <t>2013/35340</t>
  </si>
  <si>
    <t>MISURA 124 - DGR 1604/2012 - VENETERROIR - PAOLETTI</t>
  </si>
  <si>
    <t>2013/35409</t>
  </si>
  <si>
    <t>2013/35410</t>
  </si>
  <si>
    <t>2013/35447</t>
  </si>
  <si>
    <t>Fattura 207C0JE/13 (imp) - Analisi qualitativa su campione massivo</t>
  </si>
  <si>
    <t>BASTAMIANTO SRL</t>
  </si>
  <si>
    <t>2013/35448</t>
  </si>
  <si>
    <t>Fattura 207C0JE/13 (iva) - Analisi qualitativa su campione massivo</t>
  </si>
  <si>
    <t>2013/35465</t>
  </si>
  <si>
    <t>Fattura 216C0JE/13 (imp) Campionamenti e analisi per det. fibre amianto</t>
  </si>
  <si>
    <t>EKOLINE SRL</t>
  </si>
  <si>
    <t>2013/35466</t>
  </si>
  <si>
    <t>Fattura 216C0JE/13 (iva) Campionamenti e analisi per det. fibre amianto</t>
  </si>
  <si>
    <t>1 EMME SOLUZIONI AMBIENTALI SRL</t>
  </si>
  <si>
    <t>GARALIN SRL</t>
  </si>
  <si>
    <t>2013/35548</t>
  </si>
  <si>
    <t>Fattura 235C0JE/13 (imp)-Campionamenti e analisi per la det. fibre amianto aerodisperse</t>
  </si>
  <si>
    <t>2013/35549</t>
  </si>
  <si>
    <t>Fattura 235C0JE/13 (iva)-Campionamenti e analisi per la det. fibre amianto aerodisperse</t>
  </si>
  <si>
    <t>2013/35582</t>
  </si>
  <si>
    <t>Anticipo 92% -Contr. 97/2012- CTR UE -ITURB - Clean Sky JU - CS-GA-2012-01-SAGE-323301 -prof. Benini</t>
  </si>
  <si>
    <t>UNIVERSITA' DEGLI STUDI DI GENOVA</t>
  </si>
  <si>
    <t>2013/35601</t>
  </si>
  <si>
    <t>MORARI - UE RECARE - SCAD. 31/10/2018</t>
  </si>
  <si>
    <t>WAGENINGEN UNIVERSITY</t>
  </si>
  <si>
    <t>2013/35628</t>
  </si>
  <si>
    <t>Anticip. 92% 3^ rata - Contr. n.16/2010/DIMEG- CTR UE GPHS -RFSR-CT-2010-00021 -prof Bariani</t>
  </si>
  <si>
    <t>EL.PI. CAST-RESIN SRL</t>
  </si>
  <si>
    <t>2013/3567</t>
  </si>
  <si>
    <t>Prog. FIxO Scuola &amp; Università - Progr. Formazione &amp; Innovazione per l'occupazione</t>
  </si>
  <si>
    <t>Italia Lavoro S.p.A.</t>
  </si>
  <si>
    <t>2013/35764</t>
  </si>
  <si>
    <t>II rata a saldo contratto MPN n. 20/2012 - GUIDOLIN - Imponibile</t>
  </si>
  <si>
    <t>MPN AQUA TERRA LUX  S.R.L.</t>
  </si>
  <si>
    <t>2013/36347</t>
  </si>
  <si>
    <t>IRAP     ---     IRAP Imposta regionale sulle attivita' produttive</t>
  </si>
  <si>
    <t>2013/36353</t>
  </si>
  <si>
    <t>2013/36364</t>
  </si>
  <si>
    <t>50% Studio tecnico-scientifico bacino idrografico Rio Secco - D'Agostino</t>
  </si>
  <si>
    <t>Q-RAD Consorzio Italiano Produttori Sistemi Radianti di Qualità</t>
  </si>
  <si>
    <t>2013/3656</t>
  </si>
  <si>
    <t>2013 - CT. 303492 CathCat - Sc. 31/12/2015 - Prof. G. Granozzi</t>
  </si>
  <si>
    <t>TECHNISCHE UNIVERSITAET MUENCHEN</t>
  </si>
  <si>
    <t>2013/36650</t>
  </si>
  <si>
    <t>Prof. Concheri "Caratterizzazione geometrica dellelemento maschio pre e post sezionamento per ...</t>
  </si>
  <si>
    <t>2013/36652</t>
  </si>
  <si>
    <t>ILLY CAFFE' S.P.A.</t>
  </si>
  <si>
    <t>2013/36872</t>
  </si>
  <si>
    <t>1 BORSA DOTT. RICERCA 28 CICLO-2a rata-SCIENZE  PRODUZIONI VEGETALI</t>
  </si>
  <si>
    <t>2013/36877</t>
  </si>
  <si>
    <t>1 BORSA DOTT. RICERCA 28 CICLO-2a rata-MED.SVIL.-SC.PROGRAM. IND. EMATO-ONCOL.,GENETICA,MAL.RARE...</t>
  </si>
  <si>
    <t>FONDAZIONE "ISTITUTO DI RICERCA PEDIATRICA CITTA' DELLA SPERANZA"</t>
  </si>
  <si>
    <t>2013/36879</t>
  </si>
  <si>
    <t>1 BORSA DOTT. RICERCA 28 CICLO-2a rata-MED. SVIL.-SC.PROGR. IND. EMATO-ONCOL.,GENETICA,MAL.RARE...</t>
  </si>
  <si>
    <t>2013/36915</t>
  </si>
  <si>
    <t>1 BORSA DOTT. RICERCA 28 CICLO-2a rata- ONCOLOGIA E ONCOLOGIA CHIRURGICA</t>
  </si>
  <si>
    <t>2013/36916</t>
  </si>
  <si>
    <t>1 BORSA DOTT. RICERCA 28 CICLO-2a rata-ING. INDUSTRIALE IND. ING. DELL'ENERGIA</t>
  </si>
  <si>
    <t>2013/37292</t>
  </si>
  <si>
    <t>FP7-PEOPLE-2012-ITN RADOX-Radical reduction of oxidative stress in cardiovascular disease DI LISA</t>
  </si>
  <si>
    <t>2013/37352</t>
  </si>
  <si>
    <t>S.do avviso di fattura 2095 del 20.11.2013</t>
  </si>
  <si>
    <t>GALZIGNANO GESTIONI S.R.L.</t>
  </si>
  <si>
    <t>2013/37353</t>
  </si>
  <si>
    <t>IVA su avviso di fattura n. 2095 del 20.11.2013</t>
  </si>
  <si>
    <t>2013/37366</t>
  </si>
  <si>
    <t>2 BORSE DI STUDIO SC. SPECIALIZZAZIONE IN FARMACIA OSPEDALIERA-A.A.12/13-1°anno</t>
  </si>
  <si>
    <t>2013/37371</t>
  </si>
  <si>
    <t>Fattura 62C090/13 (imp) - Concessione Aula I del Polo Didattico Bassi il giorno 5.11.2013</t>
  </si>
  <si>
    <t>BE-DIRECT S.R.L.</t>
  </si>
  <si>
    <t>2013/37373</t>
  </si>
  <si>
    <t>Fattura 62C090/13 (iva) - Concessione Aula I del Polo Didattico Bassi il giorno 5.11.2013</t>
  </si>
  <si>
    <t>2013/37454</t>
  </si>
  <si>
    <t>Contributo ricerca "Studi di Economia a Padova.." prof. Favotto, Tusset, Dal Negro</t>
  </si>
  <si>
    <t>2013/37731</t>
  </si>
  <si>
    <t>A.F. N. 2103 CAUSIN - GRUPPO ED. ZANARDI</t>
  </si>
  <si>
    <t>2013/37732</t>
  </si>
  <si>
    <t>IVA SU A.F. 2103/2013</t>
  </si>
  <si>
    <t>TRENITALIA S.p.A.</t>
  </si>
  <si>
    <t>ACQUA DI FONTE S.R.L.</t>
  </si>
  <si>
    <t>2013/37917</t>
  </si>
  <si>
    <t>CONTRATTO "L'ECONOMIA DELL'ALPEGGIO COME PATRIMONIO...." - DOTT.SSA NOVELLO - SCAD. 06/11/2016</t>
  </si>
  <si>
    <t>2013/38121</t>
  </si>
  <si>
    <t>Contributo mostra Egitto in Veneto 2013 - Prof. Zanovello</t>
  </si>
  <si>
    <t>2013/38174</t>
  </si>
  <si>
    <t>1 BORSA DOTT. RICERCA 27 CICLO-3a rata-SC. ING. CIVILE E AMBIENTALE</t>
  </si>
  <si>
    <t>2013/38194</t>
  </si>
  <si>
    <t>1 BORSA DOTT. RICERCA 27 CICLO-3a rata-SCIENZE ING. CIVILE E AMBIENTALE</t>
  </si>
  <si>
    <t>2013/38196</t>
  </si>
  <si>
    <t>1 BORSA DOTT. RICERCA 27 CICLO-3a rata-MED.SVIL.-SC.PROGRAM.-IND.EMATO-ONC.-GEN.-MAL.RARE...</t>
  </si>
  <si>
    <t>2013/38206</t>
  </si>
  <si>
    <t>3 BORSE DOTT. RICERCA 27 CICLO-3a rata- ING. INFORMAZ. IND. SCIENZA -TECNOLOGIA DELL'INFORMAZIONE</t>
  </si>
  <si>
    <t>2013/38217</t>
  </si>
  <si>
    <t>1 BORSA DOTT. RICERCA 27 CICLO-integraz. INPS-ONCOLOGIA E ONCOLOGIA CHIRURGICA</t>
  </si>
  <si>
    <t>AIM EDUCATION S.R.L.</t>
  </si>
  <si>
    <t>2013/38844</t>
  </si>
  <si>
    <t>Regione del Veneto - finanziamento n. 3 contratti personale a tempo determinato</t>
  </si>
  <si>
    <t>2013/39003</t>
  </si>
  <si>
    <t>Anticipo 92% del budjet - Progetto  COOP UE -PolyGraph - scad. 30/10/17 - Prof. M. Modesti</t>
  </si>
  <si>
    <t>NetComposites Ltd</t>
  </si>
  <si>
    <t>2013/39004</t>
  </si>
  <si>
    <t>Progetto UE - LIFE+-"Life of water is man life" LIFE12 ENV/IT/000419-prof.Scipioni - scad. 30/06/16</t>
  </si>
  <si>
    <t>LA BORGHIGIANA S.r.l.</t>
  </si>
  <si>
    <t>2013/39158</t>
  </si>
  <si>
    <t>Studio tecnico-scientifico bacino idrografico Rio Secco - D'Agostino</t>
  </si>
  <si>
    <t>EUROPEAN SPACE AGENCY</t>
  </si>
  <si>
    <t>2013/39856</t>
  </si>
  <si>
    <t>PROG.DODICH - Reg.1698/2005 - PSR 2007-2013 - Mis.124 Azione S - DGR 1604 del 13/7/2012 - Menegatti</t>
  </si>
  <si>
    <t>INNO.VIE srl</t>
  </si>
  <si>
    <t>2013/40175</t>
  </si>
  <si>
    <t>CONVENZIONE COSILPO - II ANNUALITA' (PROF. FELISATTI)</t>
  </si>
  <si>
    <t>COMUNITA' DI SANT'EGIDIO</t>
  </si>
  <si>
    <t>2013/40331</t>
  </si>
  <si>
    <t>MISURA 124 - DGR 1604/2012 - VENETERROIR - PAOLETTI - Quote partners</t>
  </si>
  <si>
    <t>2013/40501</t>
  </si>
  <si>
    <t>Fattura 46C056/13 (imp) - Vendita libri Padova University Press</t>
  </si>
  <si>
    <t>2013/40503</t>
  </si>
  <si>
    <t>Fattura 46C056/13 (iva) - Vendita libri Padova University Press</t>
  </si>
  <si>
    <t>2013/40514</t>
  </si>
  <si>
    <t>Fattura 50C056/13 (imp) - Vendita libri Padova University Press</t>
  </si>
  <si>
    <t>ETRURIA LIBRI DI RADICCHIO ANNA MARIA &amp; C. S.A.S.</t>
  </si>
  <si>
    <t>2013/40516</t>
  </si>
  <si>
    <t>Fattura 50C056/13 (iva) - Vendita libri Padova University Press</t>
  </si>
  <si>
    <t>2013/40518</t>
  </si>
  <si>
    <t>Fattura 51C056/13 (imp) - Vendita libri Padova University Press</t>
  </si>
  <si>
    <t>2013/40519</t>
  </si>
  <si>
    <t>Fattura 51C056/13 (iva) - Vendita libri Padova University Press</t>
  </si>
  <si>
    <t>2013/40523</t>
  </si>
  <si>
    <t>Fattura 53C056/13 (imp) - Vendita libri Padova University Press</t>
  </si>
  <si>
    <t>ASSOCIAZIONI RICERCHE INTERDISCIPLINARI - PSICOLOGIA DEL TURISMO</t>
  </si>
  <si>
    <t>2013/40524</t>
  </si>
  <si>
    <t>Fattura 53C056/13 (iva) - Vendita libri Padova University Press</t>
  </si>
  <si>
    <t>ANDIL ASSOLATERIZI</t>
  </si>
  <si>
    <t>2013/41238</t>
  </si>
  <si>
    <t>Progetto Comune Padova - ViviPadova anni scolast. 2012/13 e 2013/14 - quota 2013-2014</t>
  </si>
  <si>
    <t>BROSE FAHRZEUGTEILE GMBH &amp; CO.</t>
  </si>
  <si>
    <t>REPROS S.R.L.</t>
  </si>
  <si>
    <t>rata conclusiva - contratto di ricerca</t>
  </si>
  <si>
    <t>FIAMM ENERGY STORAGE SOLUTIONS SRL</t>
  </si>
  <si>
    <t>Collaborazione per servizio di hosting dell'istanza del SASBA di Ca' Foscari presso il CAB 2014</t>
  </si>
  <si>
    <t>2013/42045</t>
  </si>
  <si>
    <t>2013/42090</t>
  </si>
  <si>
    <t>ANTICIPO-Contr.n.110/12/DII-CITTA' SPERANZA-CT BS SDOTT.BIOSCIENZE E BIOT., IND.BIOT-27°ciclo-2^anno</t>
  </si>
  <si>
    <t>2013/42183</t>
  </si>
  <si>
    <t>FINANZ.PTA-TD LAB.PROG.RIC."CITOMETRIA" 2014-2015 PROF.BASSO/FONDAZ. CITTA'SPERANZA</t>
  </si>
  <si>
    <t>COOP ITALIA BOLOGNA</t>
  </si>
  <si>
    <t>2013/42556</t>
  </si>
  <si>
    <t>WHITEFEED MIS 124 PSR VENETO PROF. SARTORI SCAD. 30/06/2015</t>
  </si>
  <si>
    <t>2013/43092</t>
  </si>
  <si>
    <t>2013 - Franco L. - ct. 955/13 "Analisi di risonanza paramagnetica...." cod. 3500032614</t>
  </si>
  <si>
    <t>2013/43097</t>
  </si>
  <si>
    <t>"Linea automatizzata per la produzione di occhiali personalizzati: sistema di gestione  e moduli".</t>
  </si>
  <si>
    <t>LUXOTTICA GROUP S.p.A.</t>
  </si>
  <si>
    <t>2013/4348</t>
  </si>
  <si>
    <t>Bernardini Marco: Ricerca finalizzata giovani ricercatori Ministeriale 2010 Biomedico Esterno</t>
  </si>
  <si>
    <t>2013/4349</t>
  </si>
  <si>
    <t>2013/4372</t>
  </si>
  <si>
    <t>Fattura 6C0JE/13 (imp)-Campionamenti in siti bonifica amianto e analisi per det. fibre amianto</t>
  </si>
  <si>
    <t>2013/4373</t>
  </si>
  <si>
    <t>Fattura 6C0JE/13 (iva)-Campionamenti in siti bonifica amianto e analisi per det. fibre amianto</t>
  </si>
  <si>
    <t>PLANETARIA SRL</t>
  </si>
  <si>
    <t>LUIGI BERTO</t>
  </si>
  <si>
    <t>LONGHI SRL</t>
  </si>
  <si>
    <t>2013/43860</t>
  </si>
  <si>
    <t>Fattura 276C0JE/13 (imp) - Analisi per det. fibre di amianto aerodisperse, campionamenti e  uscita</t>
  </si>
  <si>
    <t>SI. AL. SRL</t>
  </si>
  <si>
    <t>2013/43861</t>
  </si>
  <si>
    <t>Fattura 276C0JE/13 (iva) - Analisi per det. fibre di amianto aerodisperse, campionamenti e  uscita</t>
  </si>
  <si>
    <t>2013/44113</t>
  </si>
  <si>
    <t>PROGETTO " ARCHIVIO DEGLI SCRITTORI VENETI DEL NOVECENTO 2013"</t>
  </si>
  <si>
    <t>VALORITALIA SRL</t>
  </si>
  <si>
    <t>2013/44384</t>
  </si>
  <si>
    <t>Convenzione per realizzazione mostra "Cristalli !"</t>
  </si>
  <si>
    <t>2013/4457</t>
  </si>
  <si>
    <t>Fattura 11C0JE/13 (imp) - Campionamenti in siti bonifica amianto e analisi per det. fibre amianto</t>
  </si>
  <si>
    <t>BUONATERRA SRL</t>
  </si>
  <si>
    <t>2013/44583</t>
  </si>
  <si>
    <t>ANTICIPO su contratto CORCON FP7-PEOPLE-2013-IRSES N. 612638 - (01/01/14-31/12/17) dott.ssa Maietti</t>
  </si>
  <si>
    <t>THE UNIVERSITY OF LEEDS</t>
  </si>
  <si>
    <t>2013/44587</t>
  </si>
  <si>
    <t>IVA Accordo di servizio disaster recovery Sanità Regione Veneto</t>
  </si>
  <si>
    <t>2013/4463</t>
  </si>
  <si>
    <t>Fattura 11C0JE/13 (iva) - Campionamenti in siti bonifica amianto e analisi per det. fibre amianto</t>
  </si>
  <si>
    <t>2013/44746</t>
  </si>
  <si>
    <t>PROVE N. 199/2013/ET</t>
  </si>
  <si>
    <t>ZENNARO Costruzioni Elettriche srl</t>
  </si>
  <si>
    <t>2013/44747</t>
  </si>
  <si>
    <t>IVA - PROVE N. 199/2013/ET</t>
  </si>
  <si>
    <t>2013/44816</t>
  </si>
  <si>
    <t>Partecipazione italiana alla fase A/B1 della missione JIUCE</t>
  </si>
  <si>
    <t>MEDTRONIC IBERICA SA</t>
  </si>
  <si>
    <t>2013/44828</t>
  </si>
  <si>
    <t>BOTTON - TRANSCRAPPLE - SCAD. 31/08/2016</t>
  </si>
  <si>
    <t>L.C. CONGRESSI S.R.L.</t>
  </si>
  <si>
    <t>2013/45121</t>
  </si>
  <si>
    <t>PROGETTO UE FP7 "DEFINING THE ROLE OF XENO-DIRECTED..." - TRANSLINK (RESP.PROF.GEROSA)</t>
  </si>
  <si>
    <t>2013/4513</t>
  </si>
  <si>
    <t>Fattura 24C0JE/13 (imp) - Quota fissa per utilizzo microscopio elettronico e costo utilizzo orario</t>
  </si>
  <si>
    <t>Fracasso SpA</t>
  </si>
  <si>
    <t>2013/4514</t>
  </si>
  <si>
    <t>Fattura 24C0JE/13 iva) - Quota fissa per utilizzo microscopio elettronico e costo utilizzo orario</t>
  </si>
  <si>
    <t>CONTRATTO "RUOLO DEL SIGNALING NMDA.." MERCK SERONO-FORESTA</t>
  </si>
  <si>
    <t>2013/4517</t>
  </si>
  <si>
    <t>Fattura 26C0JE/13 (imp) - Analisi qualitativa su campione massivo</t>
  </si>
  <si>
    <t>DUMAS COSTRUZIONI SNC</t>
  </si>
  <si>
    <t>2013/45172</t>
  </si>
  <si>
    <t>A.F. 2275/2013 PASTORE -FONTE REGINA STARO</t>
  </si>
  <si>
    <t>2013/45173</t>
  </si>
  <si>
    <t>2013/4518</t>
  </si>
  <si>
    <t>Fattura 26C0JE/13 (iva) - Analisi qualitativa su campione massivo</t>
  </si>
  <si>
    <t>2013/45222</t>
  </si>
  <si>
    <t>S.do avviso di fattura n. 2265 del 12.12.2013</t>
  </si>
  <si>
    <t>2013/45223</t>
  </si>
  <si>
    <t>IVA su s.do avviso di fattura n. 2265 del 12.12.2013</t>
  </si>
  <si>
    <t>MONDIAL S.N.C. DI CAVINATO A. &amp; C.</t>
  </si>
  <si>
    <t>2013/45228</t>
  </si>
  <si>
    <t>S.do avviso di fattura n. 2267 del 12.12.2013</t>
  </si>
  <si>
    <t>2013/45229</t>
  </si>
  <si>
    <t>IVA su s.do ft. 2267 del 12.12.2013</t>
  </si>
  <si>
    <t>SPINOFF SRL</t>
  </si>
  <si>
    <t>2013/45237</t>
  </si>
  <si>
    <t>Rapporti di prova n. 1-2-3-4-19-20+relazione su prova di biometanazione</t>
  </si>
  <si>
    <t>2013/45238</t>
  </si>
  <si>
    <t>2013/45248</t>
  </si>
  <si>
    <t>A.F. 2280/13 PASTORE - FONTE REGINA STARO</t>
  </si>
  <si>
    <t>2013/45249</t>
  </si>
  <si>
    <t>IVA SU A.F. 2280/2013</t>
  </si>
  <si>
    <t>2013/45273</t>
  </si>
  <si>
    <t>Analisi energetica edificio "350 Euston Road, Regent's Place" - 2^ RATA SALDO</t>
  </si>
  <si>
    <t>CLIMAVENETA S.p.A.</t>
  </si>
  <si>
    <t>2013/45278</t>
  </si>
  <si>
    <t>IVA - Analisi energetica dell'edificio "350 Euston Road, Regent's Place" - 2^ RATA A SALDO</t>
  </si>
  <si>
    <t>2013/45302</t>
  </si>
  <si>
    <t>Debito come da nota (prenotazione 4/2013-dottorando)</t>
  </si>
  <si>
    <t>2013/45377</t>
  </si>
  <si>
    <t>Assegnazione contributo ai Programmi di Ricerca di Rilevante Interesse Nazionale (PRIN)-Bando 2012</t>
  </si>
  <si>
    <t>2013/45405</t>
  </si>
  <si>
    <t>Montesissa II Annualità "Nuovi approcci genomici e proteomici screening trattamenti bovino da carne"</t>
  </si>
  <si>
    <t>XELLA ITALIA S.R.L.</t>
  </si>
  <si>
    <t>COMUNE DI MALCESINE</t>
  </si>
  <si>
    <t>2013/45625</t>
  </si>
  <si>
    <t>Contratto evento ECM "Sleep and Rhythms in Medicine"Padova,15-16/10/2013</t>
  </si>
  <si>
    <t>LA VIA ANNIA SRL</t>
  </si>
  <si>
    <t>2013/45626</t>
  </si>
  <si>
    <t>Infineon Technologies Austria AG</t>
  </si>
  <si>
    <t>EMERSON NETWORK POWER S.R.L.</t>
  </si>
  <si>
    <t>COMUNE DI BARDOLINO</t>
  </si>
  <si>
    <t>ISOLCOMIT SRL</t>
  </si>
  <si>
    <t>BERNARDINELLO ENGINEERING S.P.A.</t>
  </si>
  <si>
    <t>2013/45834</t>
  </si>
  <si>
    <t>MISURA 124 - DGR 1604/2012 - ENDOFLORVIT - FLORA SPONTANEA E MICROORGANISMI ENDOFITI -  ZOTTINI</t>
  </si>
  <si>
    <t>2013/45837</t>
  </si>
  <si>
    <t>MISURA 124 - DGR 1604/2012 - ENDOFLORVIT -  ZOTTINI - quote partners</t>
  </si>
  <si>
    <t>Venezia Tecnologie S.p.A.</t>
  </si>
  <si>
    <t>LUXOTTICA srl</t>
  </si>
  <si>
    <t>L PRO S.R.L.</t>
  </si>
  <si>
    <t>2013/46011</t>
  </si>
  <si>
    <t>PROGETTO DI RICERCA PROVINCIA AUTONOMA DI TRENTO BANDO GRANDI ATTREZZATURE 2012 ACRONIMO AXONOMIX</t>
  </si>
  <si>
    <t>2013/46061</t>
  </si>
  <si>
    <t>Baldo - 2° r.- Contr.Regione Veneto - Tit. "Sorveglianza delle patologie correlate...." sc. 15.10.14</t>
  </si>
  <si>
    <t>Ambulatorio Veterinario Dossobuono</t>
  </si>
  <si>
    <t>EPTANORD SRL</t>
  </si>
  <si>
    <t>2013/46097</t>
  </si>
  <si>
    <t>Esami Anatomia Patologica - AVV. FT. N. 2064/2013</t>
  </si>
  <si>
    <t>2013/46098</t>
  </si>
  <si>
    <t>Esami Anatomia Patologica - AVV. FT. N. 2064/2013 - IVA</t>
  </si>
  <si>
    <t>2013/46105</t>
  </si>
  <si>
    <t>Esami Anatomia Patologica - AVV. FT. N. 2073/2013</t>
  </si>
  <si>
    <t>2013/46106</t>
  </si>
  <si>
    <t>Esami Anatomia Patologica - AVV. FT. N. 2073/2013 - IVA</t>
  </si>
  <si>
    <t>AMBULATORIO VETERINARIO DR. PIVA</t>
  </si>
  <si>
    <t>2013/46178</t>
  </si>
  <si>
    <t>"2007CA25 ITALMANUBRI S.P.A. IN LIQUIDAZIONE, Secondo riparto parziale credito chirografario".</t>
  </si>
  <si>
    <t>ITALMANUBRI S.p.A.</t>
  </si>
  <si>
    <t>2013/46232</t>
  </si>
  <si>
    <t>2% su iscriz.Master di II° liv. Ingegneria Chimica depurazione acque e energie rinnovabili-A.A.12/13</t>
  </si>
  <si>
    <t>2013/46287</t>
  </si>
  <si>
    <t>Fattura 89C090/13-Affidamento gestione locali uso bar Compl. Policlinio canone+ris. danni anno 2013</t>
  </si>
  <si>
    <t>2013/46288</t>
  </si>
  <si>
    <t>2013/46394</t>
  </si>
  <si>
    <t>Fattura 56C056/13 (imp) - Vendita libri editi da Padova University Press</t>
  </si>
  <si>
    <t>2013/46395</t>
  </si>
  <si>
    <t>Fattura 56C056/13 (iva) - Vendita libri editi da Padova University Press</t>
  </si>
  <si>
    <t>2013/46398</t>
  </si>
  <si>
    <t>Fattura 58C056/13 (imp) - Vendita libro edito da Padova University Press</t>
  </si>
  <si>
    <t>2013/46399</t>
  </si>
  <si>
    <t>Fattura 58C056/13 (iva) - Vendita libro edito da Padova University Press</t>
  </si>
  <si>
    <t>2013/46402</t>
  </si>
  <si>
    <t>Fattura 60C056/13 (imp) - Vendita libri editi da Padova University Press</t>
  </si>
  <si>
    <t>2013/46403</t>
  </si>
  <si>
    <t>Fattura 60C056/13 (iva) - Vendita libri editi da Padova University Press</t>
  </si>
  <si>
    <t>SCIENZE E LETTERE dal  1919 srl</t>
  </si>
  <si>
    <t>2013/46408</t>
  </si>
  <si>
    <t>Fattura 63C056/13 (imp) - Vendita libri editi da Padova University Press</t>
  </si>
  <si>
    <t>2013/46409</t>
  </si>
  <si>
    <t>Fattura 63C056/13 (iva) - Vendita libri editi da Padova University Press</t>
  </si>
  <si>
    <t>2013/46410</t>
  </si>
  <si>
    <t>Fattura 64C056/13 (imp) - Vendita libri editi da Padova University Press</t>
  </si>
  <si>
    <t>2013/46411</t>
  </si>
  <si>
    <t>Fattura 64C056/13 (iva) - Vendita libri editi da Padova University Press</t>
  </si>
  <si>
    <t>2013/46412</t>
  </si>
  <si>
    <t>Fattura 65C056/13 (imp) - Vendita libri editi da Padova University Press</t>
  </si>
  <si>
    <t>LIBRERIA CORTINA SRL</t>
  </si>
  <si>
    <t>2013/46413</t>
  </si>
  <si>
    <t>Fattura 65C056/13 (iva) - Vendita libri editi da Padova University Press</t>
  </si>
  <si>
    <t>2013/46472</t>
  </si>
  <si>
    <t>LICEO SCIENTIFICO STATALE "A. CORNARO"</t>
  </si>
  <si>
    <t>2013/46707</t>
  </si>
  <si>
    <t>Contr.UE REVAMMAD - Marie Curie ITN - prof. Ruggeri</t>
  </si>
  <si>
    <t>University of Lincoln UoL</t>
  </si>
  <si>
    <t>2013/46710</t>
  </si>
  <si>
    <t>INTEGRAZIONE BUDGET A DISPOSIZIONE EUTrigTreat F2 2009 241526 - Resp. Mongillo</t>
  </si>
  <si>
    <t>GEORG-AUGUST-UNIVERSITAT GOTTINGEN</t>
  </si>
  <si>
    <t>MS ISOLAMENTI SPA</t>
  </si>
  <si>
    <t>2013/46768</t>
  </si>
  <si>
    <t>Fattura 301C0JE/13 (imp) - Analisi qualitativa su campione massivo</t>
  </si>
  <si>
    <t>2013/46769</t>
  </si>
  <si>
    <t>Fattura 301C0JE/13 (iva) - Analisi qualitativa su campione massivo</t>
  </si>
  <si>
    <t>ROBERTO TAMBURINI</t>
  </si>
  <si>
    <t>KEDRION S.P.A.</t>
  </si>
  <si>
    <t>2013/46893</t>
  </si>
  <si>
    <t>Esami Anatomia Patologica - avv. ft. n. 2359/2013</t>
  </si>
  <si>
    <t>AZIENDA AGRICOLA FURLANI FLAVIO</t>
  </si>
  <si>
    <t>2013/46894</t>
  </si>
  <si>
    <t>Esami Anatomia Patologica - avv. ft. n. 2359/2013 - iva</t>
  </si>
  <si>
    <t>TELEA BIOTECH srl</t>
  </si>
  <si>
    <t>2013/46905</t>
  </si>
  <si>
    <t>LLP 53968 European Doctoral Programme in Carreer Guidance and counselling prof.ssa Nota</t>
  </si>
  <si>
    <t>FONDAZIONE PER IL TUO CUORE ONLUS</t>
  </si>
  <si>
    <t>2013/47002</t>
  </si>
  <si>
    <t>Recupero compensi docenza mobile Lauree scient. Matematica e stat." pagati due volte a dicembre 2013</t>
  </si>
  <si>
    <t>2013/47003</t>
  </si>
  <si>
    <t>FONDAZIONE GEOMETRI DEL GATTAMELATA DI PADOVA PER C.L. IN RTTP A.A. 2012 2013</t>
  </si>
  <si>
    <t>AGRICOLA GRAINS S.p.A.</t>
  </si>
  <si>
    <t>2013/47041</t>
  </si>
  <si>
    <t>Esame Anatomia Patologica - avv. ft. n. 2361 del 31/12/2013</t>
  </si>
  <si>
    <t>2013/47042</t>
  </si>
  <si>
    <t>Esame Anatomia Patologica - avv. ft. n. 2361 del 31/12/2013 - iva</t>
  </si>
  <si>
    <t>2013/47058</t>
  </si>
  <si>
    <t>Esame Anatomia Patologica - avv. ft. n. 2378 del 31/12/2013</t>
  </si>
  <si>
    <t>2013/47059</t>
  </si>
  <si>
    <t>Esame Anatomia Patologica - avv. ft. n. 2378 del 31/12/2013 - iva</t>
  </si>
  <si>
    <t>2013/47086</t>
  </si>
  <si>
    <t>Esame Anatomia Patologica - avv. ft. n. 2385 del 31/12/2013</t>
  </si>
  <si>
    <t>2013/47087</t>
  </si>
  <si>
    <t>Esame Anatomia Patologica - avv. ft. n. 2385 del 31/12/2013 - iva</t>
  </si>
  <si>
    <t>2013/47092</t>
  </si>
  <si>
    <t>Esame Anatomia Patologica - avv. ft. n. 2388 del 31/12/2013</t>
  </si>
  <si>
    <t>2013/47093</t>
  </si>
  <si>
    <t>Esame Anatomia Patologica - avv. ft. n. 2388 del 31/12/2013 - iva</t>
  </si>
  <si>
    <t>ECO - RESEARCH SRL</t>
  </si>
  <si>
    <t>ECOLE NATIONALE VETERINAIRE DE TOULOUSE</t>
  </si>
  <si>
    <t>UNIVERSITY OF UTRECHT</t>
  </si>
  <si>
    <t>2013/47212</t>
  </si>
  <si>
    <t>Accordo di collaborazione per apertura al pubblico dell'Orto Botanico dal 01/04/13 al 31/10/13</t>
  </si>
  <si>
    <t>2013/4724</t>
  </si>
  <si>
    <t>Fattura 4C056/13 (imp) - Vendita libri editi da Padova University Press</t>
  </si>
  <si>
    <t>2013/4725</t>
  </si>
  <si>
    <t>Fattura 4C056/13 (iva) - Vendita libri editi da Padova University Press</t>
  </si>
  <si>
    <t>2013/4726</t>
  </si>
  <si>
    <t>Fattura 5C056/13 (imp) - Vendita libro "Modi di regolazione dello sviluppo locale" edito da P.U.P.</t>
  </si>
  <si>
    <t>2013/4727</t>
  </si>
  <si>
    <t>Fattura 5C056/13 (iva) - Vendita libro "Modi di regolazione dello sviluppo locale" edito da P.U.P.</t>
  </si>
  <si>
    <t>2013/4728</t>
  </si>
  <si>
    <t>Fattura 6C056/13 (imp) - Vendita libro "Modi di regolazione dello sviluppo locale" edito da P.U.P.</t>
  </si>
  <si>
    <t>BANCA D'ITALIA</t>
  </si>
  <si>
    <t>2013/4729</t>
  </si>
  <si>
    <t>Fattura 6C056/13 (iva) - Vendita libro "Modi di regolazione dello sviluppo locale" edito da P.U.P.</t>
  </si>
  <si>
    <t>2013/47339</t>
  </si>
  <si>
    <t>IRCCS Fondazione G. Pascale "Unresectable In-Transit Mestatica Melanoma"prof. C.R.Rossi scad 10/2/16</t>
  </si>
  <si>
    <t>2013/47376</t>
  </si>
  <si>
    <t>BIOCOMES FP7 KBBE 2013-7-SINGLE STAGE GA N. 612713 PROF. CAUSIN</t>
  </si>
  <si>
    <t>2013/47387</t>
  </si>
  <si>
    <t>Incarico per attività di monitoraggio relativo ai cantieri MOSE - 9 fase (prima rata)</t>
  </si>
  <si>
    <t>2013/47388</t>
  </si>
  <si>
    <t>Incarico per attività di monitoraggio relativo ai cantieri MOSE - 9 fase</t>
  </si>
  <si>
    <t>2013/47483</t>
  </si>
  <si>
    <t>2013/47484</t>
  </si>
  <si>
    <t>2013/47508</t>
  </si>
  <si>
    <t>accordo di servizio disaster recovery Sanità Regione Veneto</t>
  </si>
  <si>
    <t>2013/47591</t>
  </si>
  <si>
    <t>CONVENZIONE CONS. PROF. BARTOLUCCI - AVVISO FATT. N. 2400 - IV° RATA  PERIODO 30.05.2013-27.11.2013</t>
  </si>
  <si>
    <t>2013/47592</t>
  </si>
  <si>
    <t>IVA SU AVVISO DI FATTURA N. 2400 DEL 31.12.2013 FONDAZIONE MAUGERI SALVATORE</t>
  </si>
  <si>
    <t>2013/47705</t>
  </si>
  <si>
    <t>FINANZIAMENTO SCUOLA GALILEIANA-A.A. 13/14-contratto attivo 94/2010</t>
  </si>
  <si>
    <t>2013/47850</t>
  </si>
  <si>
    <t>ATI UNICARVE Bando DGR Veneto n.1604/2012 - Decreto AVEPA n.557/2013 Progetto "Myo-Screen"- Reggiani</t>
  </si>
  <si>
    <t>2013/47851</t>
  </si>
  <si>
    <t>PRO-17-13 MARSILIO EDITORI DIRITTI D'AUTORE NARNE SU VOLUME "ABITARE INTORNO A UN VUOTO"</t>
  </si>
  <si>
    <t>MARSILIO EDITORI SPA</t>
  </si>
  <si>
    <t>2013/47852</t>
  </si>
  <si>
    <t>2013/47907</t>
  </si>
  <si>
    <t>4°RATA - MERK SERONO (CT.329/2013 COMM.) "VALUTAZ. LIQUIDO FOLLICOLARE.." PROF. GANGEMI</t>
  </si>
  <si>
    <t>2013/47908</t>
  </si>
  <si>
    <t>IVA 22% SU 4°RATA - MERK SERONO (CT.329/2013 COMM.) "VALUTAZ. LIQUIDO FOLLICOLARE.." PROF. GANGEMI</t>
  </si>
  <si>
    <t>2013/48107</t>
  </si>
  <si>
    <t>PIPPI 3° - PROF. MILANI P</t>
  </si>
  <si>
    <t>2013/48160</t>
  </si>
  <si>
    <t>Contr. UE VII P.Q.-PEOPLE(ex Marie Curie) ITN N. 607851 ENDURE Prof. Pellegrino C.</t>
  </si>
  <si>
    <t>THE UNIVERSITY OF SHEFFIELD</t>
  </si>
  <si>
    <t>2013/4818</t>
  </si>
  <si>
    <t>Contr. n.20/2011/DIE- CTR UE ESPOSA --scad. 30/9/15- prof. Dughiero (anticipazione - saldo)</t>
  </si>
  <si>
    <t>2013/48219</t>
  </si>
  <si>
    <t>Contributo Regione del Veneto delibera n. 2194 del 3.12.2013</t>
  </si>
  <si>
    <t>2013/48226</t>
  </si>
  <si>
    <t>Reg. del Veneto resp.scientifico prof. Manlio Piva titolo " I luoghi della Grande Guerra"delib. 1905</t>
  </si>
  <si>
    <t>2013/48263</t>
  </si>
  <si>
    <t>2°RATA:  FONDAZ.TETTAMANTI/BANDO CARIPLO 2011: PROG.IDENTIF.-CARATTERIZZAZIONE FUNZ./PROF.G. BASSO</t>
  </si>
  <si>
    <t>2013/48281</t>
  </si>
  <si>
    <t>Borsa di studio per ricerca sui processi di formazione e di sviluppo di wireless community (Nersini)</t>
  </si>
  <si>
    <t>2013/48314</t>
  </si>
  <si>
    <t>Progetto Marie Curie-People - INTERAQCT - GA 607817 - scad. 30/09/2017 - Ing. S. Carmignato</t>
  </si>
  <si>
    <t>KU LEUVEN UNIVERSITY</t>
  </si>
  <si>
    <t>2013/48338</t>
  </si>
  <si>
    <t>2°RATA PROG.RIC.METABOLOMICA: ORIGINI IN ETA' PEDITRICA/PROF.BARALDI</t>
  </si>
  <si>
    <t>CHIESI FARMACEUTICI S.P.A.</t>
  </si>
  <si>
    <t>2013/48339</t>
  </si>
  <si>
    <t>IVA 22% SU 2°RATA PROG.RIC.METABOLOMICA: ORIGINI IN ETA' PEDITRICA/PROF.BARALDI</t>
  </si>
  <si>
    <t>2013/48345</t>
  </si>
  <si>
    <t>2°RATA: Contratto Ric AIFA Impiego Farmaci Patologie acute nella Donna Gravida- PROF.CLEMENTI</t>
  </si>
  <si>
    <t>2013/48347</t>
  </si>
  <si>
    <t>IVA 22% SU 2°RATA: Contratto Ric AIFA Impiego Farmaci Patologie acute nella Donna Gravida- PROF.CLEM</t>
  </si>
  <si>
    <t>2013/48462</t>
  </si>
  <si>
    <t>1 POSTO PROF. IIa FASCIA-FAC. MED. CHIR.-MED/40-Ginecologia e Ostetricia- anno 2013</t>
  </si>
  <si>
    <t>2013/48476</t>
  </si>
  <si>
    <t>Contratto UE LIFE+ Plastic Killer N. LIFE12 ENV/IT/000374 - prof. Nicolosi</t>
  </si>
  <si>
    <t>PAL SRL</t>
  </si>
  <si>
    <t>PRYSMIAN SPA</t>
  </si>
  <si>
    <t>2013/48489</t>
  </si>
  <si>
    <t>Ordine n.5100084094 - Contratto Bepi Colombo SIMBIO SYS - prof. Naletto</t>
  </si>
  <si>
    <t>2013/48495</t>
  </si>
  <si>
    <t>Integrazione IVA su fatt,92/13 Dog's Life - prof. Menegatti</t>
  </si>
  <si>
    <t>DOG'S LIFE SRL</t>
  </si>
  <si>
    <t>2013/48502</t>
  </si>
  <si>
    <t>Saldo - Contratto ESA -MAP Program ENCOM2  No.: 4200020276 - prof. Del Col - scad. 9/12/2014</t>
  </si>
  <si>
    <t>2013/48548</t>
  </si>
  <si>
    <t>Contratto Carrier anno 2013</t>
  </si>
  <si>
    <t>2013/48551</t>
  </si>
  <si>
    <t>REALIZZAZIONE DEL PROGETTO MUSEO DEL TERMALISMO DI MONTEGROTTO</t>
  </si>
  <si>
    <t>2013/48619</t>
  </si>
  <si>
    <t>2013/48629</t>
  </si>
  <si>
    <t>Fitto p.do da gennaio a dicembre 2011 - Nale Guglielmina</t>
  </si>
  <si>
    <t>2013/48630</t>
  </si>
  <si>
    <t>Fitto p.do da gennaio a dicembre 2012 - Nale Guglielmina</t>
  </si>
  <si>
    <t>2013/48631</t>
  </si>
  <si>
    <t>Fitto p.do da gennaio a dicembre 2013 - Nale Guglielmina</t>
  </si>
  <si>
    <t>2013/48642</t>
  </si>
  <si>
    <t>Recupero contributi INPDAP Prof. Castagnaro gennaio/dicembre 2013 - ANVUR</t>
  </si>
  <si>
    <t>2013/48649</t>
  </si>
  <si>
    <t>2013/4912</t>
  </si>
  <si>
    <t>Anticip.saldo -Accordo ENEL Progr. tra Reg.Veneto e Min. Amb. e Tutela Salute DGR468- Lazzaretto</t>
  </si>
  <si>
    <t>2013/5102</t>
  </si>
  <si>
    <t>PRESTAZIONI A PAGAMENTO MOSTACCIUOLO - FATT. 19/2013</t>
  </si>
  <si>
    <t>2013/5780</t>
  </si>
  <si>
    <t>Adesione NAP VSIX (1° semestre 2013)</t>
  </si>
  <si>
    <t>F.E.5.10.04.01</t>
  </si>
  <si>
    <t>2013/6038</t>
  </si>
  <si>
    <t>MARINI - UE LIBERATION - FP7-KBBE-CALL6-311781 - SCAD. 31/01/2017</t>
  </si>
  <si>
    <t>STICHTING DIENST LANDBOUWKUNDIG ONDERZOEK</t>
  </si>
  <si>
    <t>2013/7200</t>
  </si>
  <si>
    <t>Prog. UE "Child better together.." scad. 31.05.2016 prof. A. Barbato</t>
  </si>
  <si>
    <t>LBI INSTITUTE OF ELECTROSTIMUL. PHYSIC REHABILITATION</t>
  </si>
  <si>
    <t>2013/7749</t>
  </si>
  <si>
    <t>Saldo contratto n. 12/2012 - Boatto</t>
  </si>
  <si>
    <t>2013/7751</t>
  </si>
  <si>
    <t>2013/8310</t>
  </si>
  <si>
    <t>PAGAMENTO IVA SU FATTURA N. 88 DEL 24/04/2013</t>
  </si>
  <si>
    <t>2013/8376</t>
  </si>
  <si>
    <t>REALNET Vassanelli  disponibilità contrattuale a saldo</t>
  </si>
  <si>
    <t>FONDAZIONE ISTITUTO NEUROLOGICO NAZIONALE CASIMIRO MONDINO</t>
  </si>
  <si>
    <t>2013/9200</t>
  </si>
  <si>
    <t>Debito come da nota prot. 26648 del 30.04.13 (dottorando straniero pren. 23/2012)</t>
  </si>
  <si>
    <t>2013/9506</t>
  </si>
  <si>
    <t>FINANZIAMENTO REGIONE PUGLIA PROGETTO FIANLIZZATO "ITALIAN MULTICENTRE RANDOMIZED..." PROF. RIGOTTI</t>
  </si>
  <si>
    <t>2013/9935</t>
  </si>
  <si>
    <t>Morgante: IZS SI 04/11 Progetto di Ricerca Corrente "Valutazione del benessere degli ovini" SALDO</t>
  </si>
  <si>
    <t>SITUAZIONE PATRIMONIALE LASCITI PREMI E BORSE DI STUDIO</t>
  </si>
  <si>
    <t>Sitazione degli strumenti finanziari</t>
  </si>
  <si>
    <t>Totale beni mobili</t>
  </si>
  <si>
    <t>Patrimonio immobiliare</t>
  </si>
  <si>
    <t>TOTALE GENERALE</t>
  </si>
  <si>
    <t>Ammontare</t>
  </si>
  <si>
    <t xml:space="preserve">SITUAZIONE AMMINISTRATIVA LASCITI E PREMI DI STUDIO </t>
  </si>
  <si>
    <t>FONDO DI CASSA ALL'INIZIO DELL'ESERCIZIO</t>
  </si>
  <si>
    <t>AMMONTARE DELLE SOMME RISCOSSE</t>
  </si>
  <si>
    <t>AMMONTARE DEI PAGAMENTI ESEGUITI</t>
  </si>
  <si>
    <t>Chiave Conto</t>
  </si>
  <si>
    <t>Descrizione Conto</t>
  </si>
  <si>
    <t>Esercizio di provenienza</t>
  </si>
  <si>
    <t>Tasse di iscrizione corsi di perfezionamento e di aggiornamento</t>
  </si>
  <si>
    <t>F.E.1.01.01.08 Totale</t>
  </si>
  <si>
    <t/>
  </si>
  <si>
    <t>2012</t>
  </si>
  <si>
    <t>2004</t>
  </si>
  <si>
    <t>2008</t>
  </si>
  <si>
    <t>F.E.1.02.01.01 Totale</t>
  </si>
  <si>
    <t>2009</t>
  </si>
  <si>
    <t>2010</t>
  </si>
  <si>
    <t>2011</t>
  </si>
  <si>
    <t>F.E.1.02.02.01 Totale</t>
  </si>
  <si>
    <t>Prodotti agricoli</t>
  </si>
  <si>
    <t>F.E.1.02.03.01 Totale</t>
  </si>
  <si>
    <t>Latte</t>
  </si>
  <si>
    <t>F.E.1.02.03.02 Totale</t>
  </si>
  <si>
    <t>Bestiame</t>
  </si>
  <si>
    <t>F.E.1.02.03.03 Totale</t>
  </si>
  <si>
    <t>Attivita' conto terzi diverse</t>
  </si>
  <si>
    <t>2007</t>
  </si>
  <si>
    <t>F.E.1.02.04.01 Totale</t>
  </si>
  <si>
    <t>F.E.1.02.04.02 Totale</t>
  </si>
  <si>
    <t>F.E.1.02.04.03 Totale</t>
  </si>
  <si>
    <t>I.v.a. su attività conto terzi</t>
  </si>
  <si>
    <t>F.E.1.02.05.01 Totale</t>
  </si>
  <si>
    <t>I.v.a. su attività agricola</t>
  </si>
  <si>
    <t>F.E.1.02.05.02 Totale</t>
  </si>
  <si>
    <t>F.E.1.03.01.01 Totale</t>
  </si>
  <si>
    <t>1986</t>
  </si>
  <si>
    <t>1999</t>
  </si>
  <si>
    <t>2005</t>
  </si>
  <si>
    <t>F.E.1.04.01.01 Totale</t>
  </si>
  <si>
    <t>Finanziamenti da soggetti pubblici e privati per corsi di laurea</t>
  </si>
  <si>
    <t>2006</t>
  </si>
  <si>
    <t>F.E.1.04.01.02 Totale</t>
  </si>
  <si>
    <t>Finanziamenti da soggetti pubblici e privati per scuole di specializzazione</t>
  </si>
  <si>
    <t>F.E.1.04.01.04 Totale</t>
  </si>
  <si>
    <t>Finanziamenti da soggetti pubblici e privati per dottorato di ricerca</t>
  </si>
  <si>
    <t>2003</t>
  </si>
  <si>
    <t>F.E.1.04.01.05 Totale</t>
  </si>
  <si>
    <t>F.E.1.04.01.06 Totale</t>
  </si>
  <si>
    <t>F.E.1.04.01.07 Totale</t>
  </si>
  <si>
    <t>Contratti e contributi di ricerca da soggetti pubblici e privati</t>
  </si>
  <si>
    <t>F.E.1.04.02.01 Totale</t>
  </si>
  <si>
    <t>Contratti e contributi U.E. per ricerca</t>
  </si>
  <si>
    <t>F.E.1.04.02.02 Totale</t>
  </si>
  <si>
    <t>Contratti e contributi C.N.R. per studi e ricerche</t>
  </si>
  <si>
    <t>F.E.1.04.02.03 Totale</t>
  </si>
  <si>
    <t>Contratti di ricerca A.S.I.</t>
  </si>
  <si>
    <t>2002</t>
  </si>
  <si>
    <t>F.E.1.04.02.04 Totale</t>
  </si>
  <si>
    <t>Altri finanziamenti da soggetti pubblici e privati</t>
  </si>
  <si>
    <t>2000</t>
  </si>
  <si>
    <t>2001</t>
  </si>
  <si>
    <t>F.E.1.04.03.01 Totale</t>
  </si>
  <si>
    <t>Alienazioni beni immobili e diritti reali</t>
  </si>
  <si>
    <t>Altre alienazioni</t>
  </si>
  <si>
    <t>F.E.1.05.01.02 Totale</t>
  </si>
  <si>
    <t>F.E.1.05.02.01 Totale</t>
  </si>
  <si>
    <t>F.E.1.05.03.01 Totale</t>
  </si>
  <si>
    <t>Entrate derivanti da accensione di mutui e prestiti</t>
  </si>
  <si>
    <t>Fondo per il finanziamento ordinario dell'Università</t>
  </si>
  <si>
    <t>F.E.2.07.01.01 Totale</t>
  </si>
  <si>
    <t>F.E.2.07.03.01 Totale</t>
  </si>
  <si>
    <t>F.E.2.07.03.02 Totale</t>
  </si>
  <si>
    <t>Programmazione e sviluppo del sistema universitario</t>
  </si>
  <si>
    <t>F.E.2.07.04.01 Totale</t>
  </si>
  <si>
    <t>Borse di studio per medici specialisti</t>
  </si>
  <si>
    <t>F.E.2.07.05.01 Totale</t>
  </si>
  <si>
    <t>Borse di studio post lauream</t>
  </si>
  <si>
    <t>Altri contributi dal M.I.U.R.</t>
  </si>
  <si>
    <t>F.E.2.07.08.02 Totale</t>
  </si>
  <si>
    <t>F.E.2.07.09.01 Totale</t>
  </si>
  <si>
    <t>Recupero spese da soggetti pubblici e privati</t>
  </si>
  <si>
    <t>F.E.4.09.01.01 Totale</t>
  </si>
  <si>
    <t>F.E.4.09.01.02</t>
  </si>
  <si>
    <t>Recupero spese delle strutture accentrate</t>
  </si>
  <si>
    <t>Recupero spese e ritenute da strutture autonome</t>
  </si>
  <si>
    <t>F.E.4.09.01.03 Totale</t>
  </si>
  <si>
    <t>F.E.4.09.01.04</t>
  </si>
  <si>
    <t>Recupero spese e ritenute da strutture accentrate</t>
  </si>
  <si>
    <t>F.E.4.09.01.04 Totale</t>
  </si>
  <si>
    <t>Recupero e restituzione borse di studio e assegni di ricerca</t>
  </si>
  <si>
    <t>F.E.4.09.01.05 Totale</t>
  </si>
  <si>
    <t>Recupero spese di assicurazione</t>
  </si>
  <si>
    <t>F.E.4.09.01.06 Totale</t>
  </si>
  <si>
    <t>F.E.4.09.01.08</t>
  </si>
  <si>
    <t>F.E.4.09.01.08 Totale</t>
  </si>
  <si>
    <t>Recupero e restituzione stipendi e accessori</t>
  </si>
  <si>
    <t>F.E.4.09.01.09 Totale</t>
  </si>
  <si>
    <t>F.E.4.09.01.10</t>
  </si>
  <si>
    <t>Recupero spese interne dell'Amministrazione Centrale</t>
  </si>
  <si>
    <t>F.E.4.09.01.10 Totale</t>
  </si>
  <si>
    <t>Entrate varie ed eventuali</t>
  </si>
  <si>
    <t>F.E.4.09.02.01 Totale</t>
  </si>
  <si>
    <t>F.E.4.09.02.02</t>
  </si>
  <si>
    <t>F.E.4.09.02.02 Totale</t>
  </si>
  <si>
    <t>F.E.5.10.01.01 Totale</t>
  </si>
  <si>
    <t>F.E.5.10.02.01 Totale</t>
  </si>
  <si>
    <t>Depositi cauzionali</t>
  </si>
  <si>
    <t>1996</t>
  </si>
  <si>
    <t>F.E.5.10.03.01 Totale</t>
  </si>
  <si>
    <t>F.E.5.10.05.01 Totale</t>
  </si>
  <si>
    <t>F.E.6.11.01.02 Totale</t>
  </si>
  <si>
    <t>TOTALE CREDITI</t>
  </si>
  <si>
    <t>Spese funzionamento generale struttura amministrativa (Amministrazione centrale)</t>
  </si>
  <si>
    <t>F.S.1.01.01.01 Totale</t>
  </si>
  <si>
    <t>F.S.1.01.01.02</t>
  </si>
  <si>
    <t>Spese per attività di valutazione</t>
  </si>
  <si>
    <t>F.S.1.01.01.02 Totale</t>
  </si>
  <si>
    <t>F.S.1.02.01.01 Totale</t>
  </si>
  <si>
    <t>F.S.1.02.02.06 Totale</t>
  </si>
  <si>
    <t>F.S.1.02.03.01 Totale</t>
  </si>
  <si>
    <t>F.S.1.02.03.03 Totale</t>
  </si>
  <si>
    <t>F.S.1.02.03.04 Totale</t>
  </si>
  <si>
    <t>F.S.1.02.03.05 Totale</t>
  </si>
  <si>
    <t>F.S.1.03.01.02 Totale</t>
  </si>
  <si>
    <t>F.S.1.03.01.03 Totale</t>
  </si>
  <si>
    <t>Spese per missioni</t>
  </si>
  <si>
    <t>F.S.1.03.02.01 Totale</t>
  </si>
  <si>
    <t>F.S.1.03.03.01 Totale</t>
  </si>
  <si>
    <t>F.S.1.03.05.01 Totale</t>
  </si>
  <si>
    <t>F.S.1.03.05.02 Totale</t>
  </si>
  <si>
    <t>F.S.1.03.05.04 Totale</t>
  </si>
  <si>
    <t>Rimborsi tasse a studenti</t>
  </si>
  <si>
    <t>F.S.1.03.05.09 Totale</t>
  </si>
  <si>
    <t>F.S.1.03.05.10 Totale</t>
  </si>
  <si>
    <t>F.S.1.03.05.11 Totale</t>
  </si>
  <si>
    <t>F.S.1.03.05.13 Totale</t>
  </si>
  <si>
    <t>F.S.1.03.05.15 Totale</t>
  </si>
  <si>
    <t>F.S.1.03.05.16 Totale</t>
  </si>
  <si>
    <t>F.S.1.03.05.17 Totale</t>
  </si>
  <si>
    <t>F.S.1.03.06.02 Totale</t>
  </si>
  <si>
    <t>F.S.1.03.06.04 Totale</t>
  </si>
  <si>
    <t>F.S.1.03.06.05 Totale</t>
  </si>
  <si>
    <t>F.S.1.03.06.06 Totale</t>
  </si>
  <si>
    <t>F.S.1.03.07.01 Totale</t>
  </si>
  <si>
    <t>F.S.1.04.01.01 Totale</t>
  </si>
  <si>
    <t>F.S.1.04.01.02 Totale</t>
  </si>
  <si>
    <t>Spese per fornitura acqua</t>
  </si>
  <si>
    <t>F.S.1.04.01.03 Totale</t>
  </si>
  <si>
    <t>F.S.1.04.01.04 Totale</t>
  </si>
  <si>
    <t>F.S.1.04.02.01 Totale</t>
  </si>
  <si>
    <t>F.S.1.04.02.02 Totale</t>
  </si>
  <si>
    <t>F.S.1.04.03.01 Totale</t>
  </si>
  <si>
    <t>F.S.1.04.03.02 Totale</t>
  </si>
  <si>
    <t>F.S.1.04.03.04 Totale</t>
  </si>
  <si>
    <t>F.S.1.04.04.01 Totale</t>
  </si>
  <si>
    <t>F.S.1.04.04.03 Totale</t>
  </si>
  <si>
    <t>F.S.1.04.04.04 Totale</t>
  </si>
  <si>
    <t>F.S.1.04.04.05 Totale</t>
  </si>
  <si>
    <t>F.S.1.04.04.06 Totale</t>
  </si>
  <si>
    <t>F.S.1.04.04.07 Totale</t>
  </si>
  <si>
    <t>F.S.1.04.04.08 Totale</t>
  </si>
  <si>
    <t>F.S.1.04.04.10 Totale</t>
  </si>
  <si>
    <t>F.S.1.05.02.01 Totale</t>
  </si>
  <si>
    <t>F.S.1.05.03.01 Totale</t>
  </si>
  <si>
    <t>F.S.1.06.01.01 Totale</t>
  </si>
  <si>
    <t>F.S.1.06.02.01 Totale</t>
  </si>
  <si>
    <t>F.S.1.06.04.01 Totale</t>
  </si>
  <si>
    <t>F.S.1.07.01.01 Totale</t>
  </si>
  <si>
    <t>F.S.1.07.02.01 Totale</t>
  </si>
  <si>
    <t>F.S.1.08.01.01</t>
  </si>
  <si>
    <t>Versamenti i.v.a.</t>
  </si>
  <si>
    <t>F.S.1.08.01.01 Totale</t>
  </si>
  <si>
    <t>F.S.1.08.03.01 Totale</t>
  </si>
  <si>
    <t>F.S.1.08.04.01</t>
  </si>
  <si>
    <t>Oneri finanziari</t>
  </si>
  <si>
    <t>F.S.1.08.04.01 Totale</t>
  </si>
  <si>
    <t>F.S.1.10.01.01 Totale</t>
  </si>
  <si>
    <t>F.S.1.10.01.03 Totale</t>
  </si>
  <si>
    <t>F.S.1.10.01.04 Totale</t>
  </si>
  <si>
    <t>Viaggi e missioni</t>
  </si>
  <si>
    <t>F.S.2.10.02.01 Totale</t>
  </si>
  <si>
    <t>Aggiornamento personale</t>
  </si>
  <si>
    <t>F.S.2.10.02.02 Totale</t>
  </si>
  <si>
    <t>F.S.2.10.02.03</t>
  </si>
  <si>
    <t>F.S.2.10.02.04 Totale</t>
  </si>
  <si>
    <t>Rappresentanza e relazioni pubbliche</t>
  </si>
  <si>
    <t>F.S.2.10.02.06 Totale</t>
  </si>
  <si>
    <t>F.S.2.10.02.07</t>
  </si>
  <si>
    <t>Funzionamento servizi postali e recapito</t>
  </si>
  <si>
    <t>F.S.2.10.02.07 Totale</t>
  </si>
  <si>
    <t>F.S.2.10.02.08</t>
  </si>
  <si>
    <t>Spese telefoniche e telematiche</t>
  </si>
  <si>
    <t>F.S.2.10.02.08 Totale</t>
  </si>
  <si>
    <t>F.S.2.10.02.10</t>
  </si>
  <si>
    <t>Manutenzione, noleggio ed esercizio mezzi trasporto</t>
  </si>
  <si>
    <t>F.S.2.10.02.10 Totale</t>
  </si>
  <si>
    <t>F.S.2.10.02.11 Totale</t>
  </si>
  <si>
    <t>F.S.2.10.02.12 Totale</t>
  </si>
  <si>
    <t>F.S.2.10.02.13 Totale</t>
  </si>
  <si>
    <t>Mobili e arredi d'ufficio</t>
  </si>
  <si>
    <t>F.S.2.10.02.14 Totale</t>
  </si>
  <si>
    <t>F.S.2.10.02.15</t>
  </si>
  <si>
    <t>Polizze assicurative</t>
  </si>
  <si>
    <t>F.S.2.10.02.16</t>
  </si>
  <si>
    <t>Spese per pulizie locali</t>
  </si>
  <si>
    <t>F.S.2.10.02.16 Totale</t>
  </si>
  <si>
    <t>F.S.2.10.02.17 Totale</t>
  </si>
  <si>
    <t>F.S.2.11.01.01 Totale</t>
  </si>
  <si>
    <t>F.S.2.11.01.02 Totale</t>
  </si>
  <si>
    <t>F.S.2.11.01.03 Totale</t>
  </si>
  <si>
    <t>F.S.2.11.01.04 Totale</t>
  </si>
  <si>
    <t>F.S.2.11.01.05 Totale</t>
  </si>
  <si>
    <t>F.S.2.11.01.06 Totale</t>
  </si>
  <si>
    <t>F.S.2.11.01.07 Totale</t>
  </si>
  <si>
    <t>F.S.2.11.01.08 Totale</t>
  </si>
  <si>
    <t>F.S.2.11.01.09 Totale</t>
  </si>
  <si>
    <t>F.S.2.11.02.01 Totale</t>
  </si>
  <si>
    <t>F.S.2.11.02.02 Totale</t>
  </si>
  <si>
    <t>F.S.2.11.02.03 Totale</t>
  </si>
  <si>
    <t>F.S.2.11.02.04 Totale</t>
  </si>
  <si>
    <t>F.S.2.11.02.05 Totale</t>
  </si>
  <si>
    <t>F.S.2.11.02.06 Totale</t>
  </si>
  <si>
    <t>F.S.2.11.02.07 Totale</t>
  </si>
  <si>
    <t>F.S.2.11.02.08 Totale</t>
  </si>
  <si>
    <t>F.S.2.11.02.09 Totale</t>
  </si>
  <si>
    <t>F.S.2.11.02.10 Totale</t>
  </si>
  <si>
    <t>F.S.2.11.02.11 Totale</t>
  </si>
  <si>
    <t>F.S.2.11.03.01 Totale</t>
  </si>
  <si>
    <t>F.S.2.11.03.02 Totale</t>
  </si>
  <si>
    <t>F.S.2.11.03.03 Totale</t>
  </si>
  <si>
    <t>F.S.2.11.03.04 Totale</t>
  </si>
  <si>
    <t>F.S.2.11.03.05 Totale</t>
  </si>
  <si>
    <t>F.S.2.11.03.06 Totale</t>
  </si>
  <si>
    <t>F.S.2.11.03.07 Totale</t>
  </si>
  <si>
    <t>F.S.2.11.03.08 Totale</t>
  </si>
  <si>
    <t>F.S.2.11.03.09 Totale</t>
  </si>
  <si>
    <t>F.S.2.11.03.10 Totale</t>
  </si>
  <si>
    <t>F.S.2.11.03.11 Totale</t>
  </si>
  <si>
    <t>F.S.2.11.03.13 Totale</t>
  </si>
  <si>
    <t>F.S.2.11.04.01 Totale</t>
  </si>
  <si>
    <t>F.S.2.11.04.02 Totale</t>
  </si>
  <si>
    <t>F.S.2.11.04.03 Totale</t>
  </si>
  <si>
    <t>F.S.2.11.04.04 Totale</t>
  </si>
  <si>
    <t>F.S.2.11.04.05 Totale</t>
  </si>
  <si>
    <t>F.S.2.11.04.07 Totale</t>
  </si>
  <si>
    <t>F.S.2.11.04.08 Totale</t>
  </si>
  <si>
    <t>F.S.2.11.04.09</t>
  </si>
  <si>
    <t>F.S.2.11.04.09 Totale</t>
  </si>
  <si>
    <t>F.S.2.11.05.01 Totale</t>
  </si>
  <si>
    <t>F.S.2.12.01.02 Totale</t>
  </si>
  <si>
    <t>F.S.2.12.02.01 Totale</t>
  </si>
  <si>
    <t>F.S.2.12.02.02 Totale</t>
  </si>
  <si>
    <t>F.S.2.12.02.03 Totale</t>
  </si>
  <si>
    <t>F.S.3.13.01.01 Totale</t>
  </si>
  <si>
    <t>F.S.3.13.01.02 Totale</t>
  </si>
  <si>
    <t>F.S.3.13.02.01 Totale</t>
  </si>
  <si>
    <t>F.S.3.13.04.01 Totale</t>
  </si>
  <si>
    <t>F.S.3.14.04.01 Totale</t>
  </si>
  <si>
    <t>F.S.3.14.09.01 Totale</t>
  </si>
  <si>
    <t>F.S.3.15.02.01 Totale</t>
  </si>
  <si>
    <t>Partite di giro e contabilità speciali</t>
  </si>
  <si>
    <t>F.S.6.22.01.01</t>
  </si>
  <si>
    <t>F.S.6.22.01.01 Totale</t>
  </si>
  <si>
    <t>F.S.6.22.02.01</t>
  </si>
  <si>
    <t>F.S.6.22.02.01 Totale</t>
  </si>
  <si>
    <t>F.S.6.22.03.01</t>
  </si>
  <si>
    <t>1994</t>
  </si>
  <si>
    <t>F.S.6.22.03.01 Totale</t>
  </si>
  <si>
    <t>F.S.6.22.05.01</t>
  </si>
  <si>
    <t>1998</t>
  </si>
  <si>
    <t>F.S.6.22.05.01 Totale</t>
  </si>
  <si>
    <t>F.S.7.23.01.01</t>
  </si>
  <si>
    <t>TOTALE DEBITI</t>
  </si>
  <si>
    <t>GESTIONE DEI CREDITI PROVENIENTI DA ESERCIZI PRECEDENTI</t>
  </si>
  <si>
    <t>Totale riscosso</t>
  </si>
  <si>
    <t>Residuo da riscuotere</t>
  </si>
  <si>
    <t>Mancati introiti</t>
  </si>
  <si>
    <t>F.E.1.02.03.04</t>
  </si>
  <si>
    <t>F.E.1.02.03.04 Totale</t>
  </si>
  <si>
    <t>F.E.1.04.01.03</t>
  </si>
  <si>
    <t>F.E.1.04.01.03 Totale</t>
  </si>
  <si>
    <t>TOTALE ENTRATE</t>
  </si>
  <si>
    <t>Totale pagato</t>
  </si>
  <si>
    <t>Residuo da pagare</t>
  </si>
  <si>
    <t>TOTALE USCITE</t>
  </si>
  <si>
    <t>Dipartimento di Fisica e Astronomia "Galileo Galilei" DFA</t>
  </si>
  <si>
    <t>Dipartimento di Matematica DM</t>
  </si>
  <si>
    <t>Dipartimento di Scienze Economiche e Aziendali 'Marco Fanno' DSEA</t>
  </si>
  <si>
    <t>Dipartimento di Scienze Chimiche DiSC</t>
  </si>
  <si>
    <t>AZIENDA U.L.S.S. 16  PADOVA</t>
  </si>
  <si>
    <t>Avanzo di amministrazione</t>
  </si>
  <si>
    <t>F.S.2.11.04</t>
  </si>
  <si>
    <t>F.E.1.02.03</t>
  </si>
  <si>
    <t>F.S.2.11.01</t>
  </si>
  <si>
    <t>SPESE ATTIVITA' STRUTTURE PERIFERICHE CON AUTONOMIA DI BILANCIO</t>
  </si>
  <si>
    <t>F.S.2.10</t>
  </si>
  <si>
    <t>AMMINISTRAZIONE E SPESE FISSE</t>
  </si>
  <si>
    <t>F.S.2.10.01</t>
  </si>
  <si>
    <t>Funzionamento organi</t>
  </si>
  <si>
    <t>F.S.2.10.02</t>
  </si>
  <si>
    <t>Funzionamento generale struttura amm.va</t>
  </si>
  <si>
    <t>F.S.2.11</t>
  </si>
  <si>
    <t>ATTIVITA' DELLA STRUTTURA</t>
  </si>
  <si>
    <t>Interventi supporto didattica e ricerca</t>
  </si>
  <si>
    <t>F.S.2.11.02</t>
  </si>
  <si>
    <t>Attività didattiche</t>
  </si>
  <si>
    <t>F.S.2.11.03</t>
  </si>
  <si>
    <t>Attività di ricerca</t>
  </si>
  <si>
    <t>Attività conto terzi</t>
  </si>
  <si>
    <t>F.S.2.11.05</t>
  </si>
  <si>
    <t>F.S.2.12</t>
  </si>
  <si>
    <t>ONERI TRIBUTARI, SPESE BANCARIE E VARIE</t>
  </si>
  <si>
    <t>F.S.2.12.01</t>
  </si>
  <si>
    <t>Oneri tributari, spese bancarie e varie</t>
  </si>
  <si>
    <t>F.S.2.12.02</t>
  </si>
  <si>
    <t>Ritenute e rimborsi all'Università</t>
  </si>
  <si>
    <t>esercizio 2014</t>
  </si>
  <si>
    <t>CENTRO SAN GIOVANNI DI DIO FATEBENEFRATELLI IRCCS</t>
  </si>
  <si>
    <t>FILK S.p.A.</t>
  </si>
  <si>
    <t>ISTITUTO NAZIONALE DI FISICA NUCLEARE - INFN</t>
  </si>
  <si>
    <t>Impegni  esercizio 2014</t>
  </si>
  <si>
    <t>CO.IN.FO. - CONSORZIO INTERUNIVERSITARIO SULLA FORMAZIONE</t>
  </si>
  <si>
    <t>DONGFANG INTERNATIONAL CENTER FOR EDUCATIONAL EXCHANGE</t>
  </si>
  <si>
    <t>IGSF partecipation fee 2014 CSC International Graduate Scholarship Fair - Prof.ssa Regolin</t>
  </si>
  <si>
    <t>EFFRA AISBL</t>
  </si>
  <si>
    <t>EUROPEAN UNIVERSITY ASSOCIATION - EUA</t>
  </si>
  <si>
    <t>N.ERGHY - NEW EUROPEAN RESEARCH GROUPING ON FUEL CELLS AND HYDROGEN AISBL</t>
  </si>
  <si>
    <t>T.I.M.E. Association</t>
  </si>
  <si>
    <t>Annual Subscription T.I.M.E. Association for 2013-2014</t>
  </si>
  <si>
    <t>TOTALE ASSEGNAZIONI 2014 (*)</t>
  </si>
  <si>
    <t>CENTRO SERVIZI INFORMATICI DI ATENEO</t>
  </si>
  <si>
    <t>CENTRO DIRITTI UMANI</t>
  </si>
  <si>
    <t>(*) C.d.A. 21/07/2014 rep.246</t>
  </si>
  <si>
    <t>TOTALE  ASSEGNAZIONI 2014 (*)</t>
  </si>
  <si>
    <t xml:space="preserve"> (*) C.d.A. 29/09/2014 rep.301</t>
  </si>
  <si>
    <r>
      <t>TOTALE ASSEGNAZIONI 2014</t>
    </r>
    <r>
      <rPr>
        <b/>
        <sz val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(*)</t>
    </r>
  </si>
  <si>
    <t xml:space="preserve"> (*) C.d.A. 23/06/2014 rep.191</t>
  </si>
  <si>
    <t>Totale assegnazioni per Progetti di ricerca di Ateneo - Bando 2013</t>
  </si>
  <si>
    <t>Totale assegnazioni per Giovani studiosi  - Bando 2013</t>
  </si>
  <si>
    <t>Giovani ricercatori indiani e nepalesi - C.d.A. 14/04/2014 rep. 123</t>
  </si>
  <si>
    <t>Visiting Scientist (acconto 50%) - Bando 2014</t>
  </si>
  <si>
    <t xml:space="preserve">Totale assegnazioni per Visiting Scientist (acconto 50%) - Bando 2014 </t>
  </si>
  <si>
    <t>Sostegno ricercatori per attività di networking e progetti di ricerca internazionale 2013/2014
- C.d.A. 18/11/2013 rep. 327/2013</t>
  </si>
  <si>
    <t>DIPARTIMENTO DI NEUROSCIENZE NPSRR</t>
  </si>
  <si>
    <t>TOTALE ASSEGNAZIONI 2014</t>
  </si>
  <si>
    <t>Totale assegnazioni per PISCOPIA Fellows 2013</t>
  </si>
  <si>
    <t>Bando PISCOPIA Fellows 2013</t>
  </si>
  <si>
    <t>Contributi per iniziative di ricerca di interesse dell'Ateneo non altrimenti finanziate - C.d.A. del 17/02/2014 rep. 70/2014 - DR rep. 3256/2014 e rep. 81/2015</t>
  </si>
  <si>
    <t>CENTRO DI ATENEO "ORTO BOTANICO"</t>
  </si>
  <si>
    <t>CENTRO DI ATENEO PER I MUSEI "CAM"</t>
  </si>
  <si>
    <t>Totale assegnazioni contributi per iniziative di ricerca di interesse dell'Ateneo non altrimenti finanziate</t>
  </si>
  <si>
    <t xml:space="preserve">TOTALE ASSEGNAZIONI 2014 </t>
  </si>
  <si>
    <t xml:space="preserve"> Contributi di Ateneo per manifestazioni scientifiche, convegni e giornate di studio -  C.d.A. 17/3/2014  rep. 105 e C.d.A. 17/11/2014 rep. 464</t>
  </si>
  <si>
    <t>Centro di Ateneo di Studi e Attività Spaziali "Giuseppe Colombo" (CISAS)</t>
  </si>
  <si>
    <t>Centro interdipartimentale di ricerca "Studi Liviani"</t>
  </si>
  <si>
    <t>Dipartimento di Diritto Privato e Critica del Diritto (DPCD)</t>
  </si>
  <si>
    <t>Dipartimento di Ingegneria Industriale -  DII</t>
  </si>
  <si>
    <t>Assegnazione al Dipartimento di Filosofia, Sociologia, Pedagogia e Psicologia Applicata (FISPPA) per il Progetto Formazione Docenti PRODID - C.d.A. 22/07/2013 rep.205</t>
  </si>
  <si>
    <t>Contributo del Rettore al Dipartimento di Scienze Economiche e Aziendali 'Marco Fanno' (DSEA) per l'organizzazione della rassegna cinematografica di film in lingua inglese a.a.2014-2015 - DR 2602/2014</t>
  </si>
  <si>
    <t>Assegnazione progetti innovativi degli studenti - C.d.A. 14/04/2014 rep. 130/2014 e C.d.A. 17/11/2014 rep. 468/2014</t>
  </si>
  <si>
    <t>CONSORZIO ICON - Italian Culture on the Net</t>
  </si>
  <si>
    <t>Saldo contributo Teatro Popolare di Ricerca a.a. 2013/2014 - Convenzione C.d.A. 22/05/2012</t>
  </si>
  <si>
    <t>Quota una tantum - Adesione Consorzio CO.IN.FO. - C.d.A. 17/03/2014 rep.101</t>
  </si>
  <si>
    <t>Contributo del Rettore per la manifestazione "Ludi del Bò" Disciplina Scacchi - Edizione 2014 - D.R. rep.1324/2014</t>
  </si>
  <si>
    <t>Invoice 2013128 - Membership fee 2013</t>
  </si>
  <si>
    <t>Quota associativa 2014 - Dr.ssa Marina Scoma</t>
  </si>
  <si>
    <t>CISUI - Centro Interuniversitaro per la Storia delle Università Italiane</t>
  </si>
  <si>
    <t>Contributo del Rettore per il 40° anniversario dell'A.R.C.S. - D.R. rep.3047 del 22/10/2014</t>
  </si>
  <si>
    <t>Contributo anno 2014 per le attività dell'A.R.C.S. - C.d.A. 17/02/2014</t>
  </si>
  <si>
    <t>Quota associativa anno 2012-2013-2014</t>
  </si>
  <si>
    <t>Quota di adesione 2014</t>
  </si>
  <si>
    <t>Quota associativa 2014</t>
  </si>
  <si>
    <t xml:space="preserve">Quota associativa 2014 </t>
  </si>
  <si>
    <t xml:space="preserve">Invoice 2014079 - Membership fee 2014 </t>
  </si>
  <si>
    <t xml:space="preserve">Invoice 150284 - Indivual Full membership fee 2015 </t>
  </si>
  <si>
    <t xml:space="preserve">Invoice 150929 - Membership fee 2015 EUA </t>
  </si>
  <si>
    <t>Invoice 8/2014 - N.ERGHY membership fee 2014 - University of Padova</t>
  </si>
  <si>
    <t>Quota associativa</t>
  </si>
  <si>
    <t>Quota associativa 2014 - C.d.A. 16/12/2013 rep.397</t>
  </si>
  <si>
    <t>Fondo per il finanziamento ordinario - quota parte per borse di studio post lauream</t>
  </si>
  <si>
    <t>Recupero spese interne dell'Amministrazione centrale - quota parte per borse di studio post lauream</t>
  </si>
  <si>
    <t>Recupero spese e ritenute da strutture autonome - quota parte per altre borse</t>
  </si>
  <si>
    <t>MERCK CHEMICALS LTD</t>
  </si>
  <si>
    <t>PELLEGRINI BRUNO</t>
  </si>
  <si>
    <t>WORLD CLASS ROMANIA S.A.</t>
  </si>
  <si>
    <t>ABBVIE S.r.l.</t>
  </si>
  <si>
    <t>ASTELLAS PHARMA S.p.A.</t>
  </si>
  <si>
    <t>AURORA S.p.A.</t>
  </si>
  <si>
    <t>BMR GENOMICS S.r.l.</t>
  </si>
  <si>
    <t>BRETON S.p.A.</t>
  </si>
  <si>
    <t>CAMPAGNOLO S.r.l.</t>
  </si>
  <si>
    <t>ELECTROLUX ITALIA S.p.A.</t>
  </si>
  <si>
    <t>ELECTROLUX PROFESSIONAL S.p.A.</t>
  </si>
  <si>
    <t>EURAPO S.r.l.</t>
  </si>
  <si>
    <t>FISCHER ITALIA S.r.l.</t>
  </si>
  <si>
    <t>FONDAZIONE MARINA MINNAJA ONLUS</t>
  </si>
  <si>
    <t>FONDAZIONE PENTA ONLUS</t>
  </si>
  <si>
    <t>GIANLUCA MECH S.p.A.</t>
  </si>
  <si>
    <t>INDUSTRIE ROLLI ALIMENTARI S.p.A.</t>
  </si>
  <si>
    <t>VITALAIRE ITALIA S.p.A.</t>
  </si>
  <si>
    <t>UNIVERSITA' DEGLI STUDI DI NAPOLI FEDERICO II</t>
  </si>
  <si>
    <t>TELEA ELECTRONIC ENGINEERING S.r.l.</t>
  </si>
  <si>
    <t>SELEX GALILEO S.p.A.</t>
  </si>
  <si>
    <t>SANOFI-AVENTIS S.p.A.</t>
  </si>
  <si>
    <t>SAET S.p.A.</t>
  </si>
  <si>
    <t>ROCHE S.p.A.</t>
  </si>
  <si>
    <t>ROCHE DIAGNOSTICS S.p.A.</t>
  </si>
  <si>
    <t>NOVARTIS VACCINES AND DIAGNOSTICS S.r.l.</t>
  </si>
  <si>
    <t>MAPEI S.p.A.</t>
  </si>
  <si>
    <t>LABOMAR S.r.l.</t>
  </si>
  <si>
    <t>ISTITUTO NAZIONALE PREVIDENZA SOCIALE - INPS</t>
  </si>
  <si>
    <t>INFINEON TECHNOLOGIES ITALIA S.r.l.</t>
  </si>
  <si>
    <t>FOSS ITALIA S.r.l.</t>
  </si>
  <si>
    <t>CARRARO STEEL AND TECHNOLOGY S.p.A.</t>
  </si>
  <si>
    <t>DEAFARMA S.r,l,</t>
  </si>
  <si>
    <t>FONDAZIONE CITTA' DELLA SPERANZA ONLUS</t>
  </si>
  <si>
    <t>OSPEDALE SAN RAFFAELE S.r.l.</t>
  </si>
  <si>
    <t>PINETA DEL CARSO S.p.A.</t>
  </si>
  <si>
    <t>PL INVEST S.p.A.</t>
  </si>
  <si>
    <t>SER.CO.TEC. S.r.l.</t>
  </si>
  <si>
    <t>Amministrazione centrale</t>
  </si>
  <si>
    <t>Centro Linguistico di Ateneo</t>
  </si>
  <si>
    <t>Centro interdip. di ricerca e servizi "Ospedale Veterinario Universitario Didattico" (CIRSOV)</t>
  </si>
  <si>
    <t>Centro interdipartimentale di ricerca "Human Inspired Technologies Research Center - HIT"</t>
  </si>
  <si>
    <t>Dipartimento di Scienze Storiche, Geografiche e dell'Antichità (DISSGEA)</t>
  </si>
  <si>
    <t>Dipartimento di Scienze Politiche, Giuridiche e Studi Internazionali (SPGI)</t>
  </si>
  <si>
    <t>Dipartimento di Salute della Donna e del Bambino (SDB)</t>
  </si>
  <si>
    <t>Dipartimento di Scienze Biomediche (DSB)</t>
  </si>
  <si>
    <t>Dipartimento di Scienze Chirurgiche, Oncologiche e Gastroenterologiche (DISCOG)</t>
  </si>
  <si>
    <t>Dipartimento di Scienze Del Farmaco (DSF)</t>
  </si>
  <si>
    <t>Dipartimento di Ingegneria Civile, Edile e Ambientale</t>
  </si>
  <si>
    <t>Dipartimento di Ingegneria Industriale (DII)</t>
  </si>
  <si>
    <t>Dipartimento di Agronomia Animali Alimenti Risorse Naturali e Ambiente (DAFNAE)</t>
  </si>
  <si>
    <t>Dipartimento di Medicina Molecolare (DMM)</t>
  </si>
  <si>
    <t>Dipartimento di Fisica e Astronomia "Galileo Galilei" (DFA)</t>
  </si>
  <si>
    <t>Dipartimento di Biomedicina Comparata e Alimentazione (BCA)</t>
  </si>
  <si>
    <t>Dipartimento di Medicina Animale, Produzioni e Salute (MAPS)</t>
  </si>
  <si>
    <t>Dipartimento di Ingegneria dell'Informazione (DEI)</t>
  </si>
  <si>
    <t>Dipartimento di Matematica (DM)</t>
  </si>
  <si>
    <t>Dipartimento di Psicologia dello Sviluppo e della Socializzazione (DPSS)</t>
  </si>
  <si>
    <t>Dipartimento di Psicologia Generale (DPG)</t>
  </si>
  <si>
    <t>Dipartimento di Scienze Chimiche (DiSC)</t>
  </si>
  <si>
    <t>Dipartimento di Scienze Economiche e Aziendali "Marco Fanno" (DSEA)</t>
  </si>
  <si>
    <t>Dipartimento di Tecnica e Gestione Dei Sistemi Industriali (DTG)</t>
  </si>
  <si>
    <t>Dipartimento di Territorio e Sistemi Agro-Forestali (TESAF)</t>
  </si>
  <si>
    <t>Centro Interdipartimentale di ricerca "Centro di Idrologia Dino Tonini"</t>
  </si>
  <si>
    <t>Centro interdipartimentale di ricerca di Geomatica (CIRGEO)</t>
  </si>
  <si>
    <t>Centro Ricerche Fusione</t>
  </si>
  <si>
    <t>Centro interdipartimentale per la ricerca in Viticoltura ed Enologia (CIRVE)</t>
  </si>
  <si>
    <t>Dipartimento di Neuroscienze (Scienze NPSRR)</t>
  </si>
  <si>
    <t>Dipartimento di Medicina (DIMED)</t>
  </si>
  <si>
    <t>Dipartimento di Diritto Pubblico, Internazionale e Comunitario (DiPIC)</t>
  </si>
  <si>
    <t xml:space="preserve">Centro interdip. di ricerca per lo studio dei materiali cementizi e dei leganti idraulici (CIRCE) </t>
  </si>
  <si>
    <t>Ospedale Veterinario Universitario Didattico (CIRSOV)</t>
  </si>
  <si>
    <t>Centro interdipartimentale di ricerca di Chirurgia Sperimentale </t>
  </si>
  <si>
    <t>Centro di servizi interdipartimentali "Antonio Vallisneri"</t>
  </si>
  <si>
    <t>Centro di Ateneo "Orto Botanico"</t>
  </si>
  <si>
    <t>Centro interdipartimentale di servizi di Agripolis</t>
  </si>
  <si>
    <t>Centro interdipartimentale di ricerca sulla Famiglia (CIRF)</t>
  </si>
  <si>
    <t>Centro interdipartimentale di ricerca "Centro di Neuroscienze Cognitive" (CNC)</t>
  </si>
  <si>
    <t xml:space="preserve">Royalties su contratti di licenza brevetti vari </t>
  </si>
  <si>
    <t>Cessione brevetti vari</t>
  </si>
  <si>
    <t>Contratti di opzione brevetti vari</t>
  </si>
  <si>
    <t>Diritti d'autore su pubblicazioni e royalries su ontratti di edizione del Centro Diritti umani</t>
  </si>
  <si>
    <t>Diritti d'autore su pubblicazioni del Dipartimento di Scienze Politiche, Giuridiche e Studi Internazionali (SPGI)</t>
  </si>
  <si>
    <t>Diritti d'autore su contratti di edizione del Dipartimento di Filosofia, Sociologia, Pedagogia e Psicologia Applicata (FISPPA)</t>
  </si>
  <si>
    <t>Diritti d'autore su pubblicazioni del Dipartimento di Studi Linguistici e Letterari (DISLL)</t>
  </si>
  <si>
    <t>Diritti d'autore su pubblicazioni del Dipartimento di Scienze Statistiche</t>
  </si>
  <si>
    <t>ASSOCIAZIONE AMICI DELL'UNIVERSITA' DI PADOVA</t>
  </si>
  <si>
    <t>BACK ELISABETH</t>
  </si>
  <si>
    <t>CESCOT - Centro Sviluppo Commercio Turismo e terziario</t>
  </si>
  <si>
    <t>ECDO SECRETARIAT</t>
  </si>
  <si>
    <t>EUROPEAN SPACE RESEARCH AND TECHNOLOGY CENTRE (ESTEC)</t>
  </si>
  <si>
    <t>FATTOR ANDREA</t>
  </si>
  <si>
    <t>FEDERAZIONE ARTIGIANI IMPRENDITORI VICENTINI</t>
  </si>
  <si>
    <t>FONDAZIONE GIACOMO RUMOR - CENTRO PRODUTTIVITA' VENETO</t>
  </si>
  <si>
    <t>HISTORIC RACING BASSANO</t>
  </si>
  <si>
    <t>INIAPA VENETO</t>
  </si>
  <si>
    <t>IRECOOP VENETO</t>
  </si>
  <si>
    <t>ISTITUTO NAZIONALE DI ALTA MATEMATICA FRANCESCO SEVERI</t>
  </si>
  <si>
    <t>LEGOR GROUP S.p.A.</t>
  </si>
  <si>
    <t>LION SEEDS LTD</t>
  </si>
  <si>
    <t>ORDINE ASSISTENTI SOCIALI DEL VENETO</t>
  </si>
  <si>
    <t>ROTARY CLUB ABANO E MONTEGROTTO TERME</t>
  </si>
  <si>
    <t>S.I.T.O. SOCIETA' ITALIANA TRAPIANTI D'ORGANO</t>
  </si>
  <si>
    <t>UNIVERSITE' PARIS DIDEROT - P7</t>
  </si>
  <si>
    <t>ASCOM SERVIZI PADOVA S.p.A.</t>
  </si>
  <si>
    <t>ASSING S.p.A.</t>
  </si>
  <si>
    <t>ASSOCIAZIONE ITALIANA SCLEROSI MULTIPLA - A.I.S.M.</t>
  </si>
  <si>
    <t>AZIENDA REG.DIRITTO STUDIO UNIVERSITARIO - E.S.U. DI PADOVA</t>
  </si>
  <si>
    <t xml:space="preserve">BANCA INTESA S.p.A. </t>
  </si>
  <si>
    <t>BOVIS S.r.l.</t>
  </si>
  <si>
    <t>BRUKER ITALIA S.r.l.</t>
  </si>
  <si>
    <t>BYO'Z CARNI S.r.l.</t>
  </si>
  <si>
    <t>CAMERA DI COMMERCIO IND.ARTIGIANATO AGRICOLT.DI PADOVA</t>
  </si>
  <si>
    <t>CERANTOLA S.p.A.</t>
  </si>
  <si>
    <t>COCHLEAR ITALIA S.r.l.</t>
  </si>
  <si>
    <t>COMPOSITEX S.r.l.</t>
  </si>
  <si>
    <t>CONFINDUSTRIA VENETO SIAV S.p.A.</t>
  </si>
  <si>
    <t>COSTA EDUTAINMENT S.p.A.</t>
  </si>
  <si>
    <t>DALMINE S.p.A.</t>
  </si>
  <si>
    <t>EPTANORD S.r.l.</t>
  </si>
  <si>
    <t>EUROCONSULTING S.r.l.</t>
  </si>
  <si>
    <t>FAMIGLIA DE BERNARD</t>
  </si>
  <si>
    <t>JOHNSON &amp; JOHNSON MEDICAL S.p.A.</t>
  </si>
  <si>
    <t>KAIROS S.p.A.</t>
  </si>
  <si>
    <t>LA MECCANICA S.r.l.</t>
  </si>
  <si>
    <t>FONDAZ.UNIV.PER LA FORMAZIONE DELLE AMM.PUBBLICHE-F.U.A.P.</t>
  </si>
  <si>
    <t>FOUNDATION COMPOSITIO MATHEMATICA</t>
  </si>
  <si>
    <t>LASCITI E PREMI DI STUDIO</t>
  </si>
  <si>
    <t>MARGHERITA SOCIETA' COOP.SOCIALE A.R.L. ONLUS</t>
  </si>
  <si>
    <t>MORANDI BORTOT S.r.l.</t>
  </si>
  <si>
    <t>O.Z. S.p.A.</t>
  </si>
  <si>
    <t>ORDINE DEGLI AVVOCATI DI PADOVA</t>
  </si>
  <si>
    <t>U.L.S.S. N. 9 - TREVISO</t>
  </si>
  <si>
    <t>T@3 HOLDING S.r.l.</t>
  </si>
  <si>
    <t>UNIVERSITA' DEGLI STUDI DEL PIEMONTE ORIENTALE</t>
  </si>
  <si>
    <t>VOLPI ENRICA</t>
  </si>
  <si>
    <t>ENTITY ELETTRONICA S.r.l.</t>
  </si>
  <si>
    <t>PARCO SCIENTIFICO E TECNOLOGICO GALILEO S.c.p.A.</t>
  </si>
  <si>
    <t>B! S.p.A.</t>
  </si>
  <si>
    <t>SOCIETA' ITALIANA DI MINERALOGIA E PETROLOGIA</t>
  </si>
  <si>
    <t>JOB &amp; SCHOOL FORMAZIONE PROFESSIONALE SOC.COOP.</t>
  </si>
  <si>
    <t>ISTITUTO COMPRENSIVO DI ABANO TERME "VITTORINO DA FELTRE"</t>
  </si>
  <si>
    <t>AERROBOTIX</t>
  </si>
  <si>
    <t>ANRS - AGENCE NATIONALE DE RECHERCHES SUR LE SIDA ED LES HEPATITES VIRALES</t>
  </si>
  <si>
    <t>Centro Interuniversitario per la Contabilità e Gestione Agraria, Forestale ed Ambientale</t>
  </si>
  <si>
    <t>ASSOCIAZIONE COMUNITÀ GIOVANILE ONLUS</t>
  </si>
  <si>
    <t>ASSOCIAZIONE ITALIANA PIANTE CARNIVORE</t>
  </si>
  <si>
    <t>BANCA  POPOLARE DI VICENZA</t>
  </si>
  <si>
    <t>BANCA DI CREDITO COOPERATIVO DI PIOVE DI SACCO</t>
  </si>
  <si>
    <t>BRISOLIN GIANNI</t>
  </si>
  <si>
    <t>Centro interdipartimentale di ricerca di filosofia medievale "Carlo Giacon" (CIRFIM)</t>
  </si>
  <si>
    <t>CATENA FRANCESCA</t>
  </si>
  <si>
    <t>CELTIC (ITALY) S.r.l.</t>
  </si>
  <si>
    <t>Centro di ricerca interuniveristario per l'economia pubblica (CRIEP)</t>
  </si>
  <si>
    <t>CIFOR - CENTER FOR INTERNATIONAL FORESTRU RESEARCH</t>
  </si>
  <si>
    <t>CINIT - Cineforum Italiano</t>
  </si>
  <si>
    <t>COMITATO XV ANIDIS 2013</t>
  </si>
  <si>
    <t>COMUNE DI BELLUNO</t>
  </si>
  <si>
    <t>CONPRICI - Consorzio Interuniversitario per Prevenzione e Protezione dai Rischi Chimico-Industriali</t>
  </si>
  <si>
    <t>CONSORZIO DI BONIFICA BACCHIGLIONE</t>
  </si>
  <si>
    <t>COOPERATIVA SOCIALE COMUNITÀ DI VENEZIA</t>
  </si>
  <si>
    <t>DAIICHI-SANKYO</t>
  </si>
  <si>
    <t>DALLA LIBERA MONICA</t>
  </si>
  <si>
    <t>DOTT. PASQUALETTI LUIGI</t>
  </si>
  <si>
    <t>ELSEVIER B.V.</t>
  </si>
  <si>
    <t>ENTE REGIONALE PER I SERVIZI ALL'AGRICOLTURA E ALLE FORESTE - ERS AF</t>
  </si>
  <si>
    <t>FONDAZIONE BANCA DEI TESSUTI DI TREVISO</t>
  </si>
  <si>
    <t>FONDAZIONE BRAINS FOR BRAIN - ONLUS</t>
  </si>
  <si>
    <t>FONDAZIONE CASSA DI RISPARMIO DI VR-VI-BL-AN</t>
  </si>
  <si>
    <t>Centro interdip. di ricerca per lo studio dei materiali cementizi e dei leganti idraulici (CIRCE)</t>
  </si>
  <si>
    <t>FONDAZIONE IBSA</t>
  </si>
  <si>
    <t>FONDAZIONE NOVELLA FRONDA ONLUS</t>
  </si>
  <si>
    <t>FONDAZIONE PER LA BIOLOGIA E LA MEDICINA DELLA RIGENERAZIONE</t>
  </si>
  <si>
    <t>FONDAZIONE RADICANTI E RUZANTINI</t>
  </si>
  <si>
    <t>FONDAZIONE STELLA MARIS</t>
  </si>
  <si>
    <t>FOUNDATION GIOVANNI ARMENISE HARVARD</t>
  </si>
  <si>
    <t>HEIDELBERG UNIVERSITY</t>
  </si>
  <si>
    <t>HISCHER ULRIKE</t>
  </si>
  <si>
    <t>INTEL CORPORATION</t>
  </si>
  <si>
    <t>ISTITUTO DI RICERCHE FARMACOLOGICHE "MARIO NEGRI"</t>
  </si>
  <si>
    <t>ISTITUTO ITALO LATINO AMERICANO IILA</t>
  </si>
  <si>
    <t>LATTEBUSCHE S.C.A.</t>
  </si>
  <si>
    <t>LIBERA UNIVERSITA' DI BOLZANO</t>
  </si>
  <si>
    <t>MAISTRELLO CAMILLO</t>
  </si>
  <si>
    <t>MENCISOFTWARE</t>
  </si>
  <si>
    <t>OREGON HEALTH &amp; SCIENCES UNIVERSITY</t>
  </si>
  <si>
    <t>OSPEDALE SAN CAMILLO</t>
  </si>
  <si>
    <t>Centro interdipartimentale di ricerca sulle Cefalee ed Abuso di Farmaci (CIRCAF)</t>
  </si>
  <si>
    <t>Centro interdipartimentale di ricerca per gli Studi Interculturali e sulle Migrazioni  (CIRSIM)</t>
  </si>
  <si>
    <t>PROVINCIA DI ROVIGO</t>
  </si>
  <si>
    <t>REGIONE LOMBARDIA-DIREZ. GEN. RETI E SERV. P.U. E SVILUPPO SOSTENIB.</t>
  </si>
  <si>
    <t>ROTARY CLUB PADOVA</t>
  </si>
  <si>
    <t>SAMARCANDA COOP. SOC. ONLUS</t>
  </si>
  <si>
    <t>Centro interdipartimentale di ricerca: "Studi di Genere" (CIRSG)</t>
  </si>
  <si>
    <t>SAMSUNG ELECTRONICS CO. LTD</t>
  </si>
  <si>
    <t>SOCIETA' ITALIANA DI NEUROETICA</t>
  </si>
  <si>
    <t>SOCIETY FOR ANIMATION STUDIES</t>
  </si>
  <si>
    <t>UCSD - UNIVERSITY OF CALIFORNIA SAN DIEGO</t>
  </si>
  <si>
    <t>UNIVERSITA DEGLI STUDI DI MILANO</t>
  </si>
  <si>
    <t>UNIVERSITY OF ROCHESTER</t>
  </si>
  <si>
    <t>WADA, World Anti-Doping Agency</t>
  </si>
  <si>
    <t>3D TARGET S.r.l.</t>
  </si>
  <si>
    <t>ACTELION PHARMACEUTICALS ITALIA S.r.l.</t>
  </si>
  <si>
    <t>ALLERGAN S.p.A.</t>
  </si>
  <si>
    <t>AMPLIFON S.p.A.</t>
  </si>
  <si>
    <t>AR ARTE E RESTAURO S.r.l.</t>
  </si>
  <si>
    <t>ARPAV - AGENZIA REGIONALE PER LA PREVENZ.E PROTEZ.AMBIENTALE DEL VENETO</t>
  </si>
  <si>
    <t>ASKOLL DUE S.p.A.</t>
  </si>
  <si>
    <t>ASSOCIATION FRANCAISE CONTRE LES MYOPATHIES</t>
  </si>
  <si>
    <t>ASSOCIAZIONE "UN CUORE UN MONDO - PADOVA" ONLUS</t>
  </si>
  <si>
    <t>ASSOCIAZIONE IMPRENDITRICI E DONNE DIRIGENTI DI AZIENDA</t>
  </si>
  <si>
    <t>ASSOCIAZIONE INDUSTRIALI DELLA PROVINCIA DI VICENZA</t>
  </si>
  <si>
    <t>ASSOCIAZIONE ITALIANA CONTRO LE LEUCEMIE - A.I.L.VENETO - sezione di Padova</t>
  </si>
  <si>
    <t>ASSOCIAZIONE ITALIANA CONTRO LE LEUCEMIE - sezione di Treviso</t>
  </si>
  <si>
    <t>Dipartimento di Scienze del Farmaco (DSF)</t>
  </si>
  <si>
    <t>ASSOCIAZIONE NAZ.AIUTO PER LA NEUROFIBROMATOSI AMICIZIA E SOLIDARIETA'</t>
  </si>
  <si>
    <t>ASSOCIAZIONE NAZ.ALLEVATORI BOVINI RAZZA VALDOSTANA A.N.A.BO.RA.VA.</t>
  </si>
  <si>
    <t>AZIENDA REG.PER IL DIRITTO ALLO STUDIO UNIV.DI PADOVA - E.S.U. DI PADOVA</t>
  </si>
  <si>
    <t>BFW - BUNDESFORSCHUNGS UND AUSBILDUNGSZENTRUM FUR WALD…</t>
  </si>
  <si>
    <t>BIOTIVIA BIOCEUTICALS INTERNATIONAL S.r.l.</t>
  </si>
  <si>
    <t>BOEHRINGER INGELHEIM ITALIA S.p.A.</t>
  </si>
  <si>
    <t>BOZZA LEGNAMI S.r.l.</t>
  </si>
  <si>
    <t>C.A.E.N. S.p.A.</t>
  </si>
  <si>
    <t>C.G.M. S.p.A. divisione Medicale Meta</t>
  </si>
  <si>
    <t>C.S.C. S.r.l.</t>
  </si>
  <si>
    <t>CAMERA DI COMMERCIO INDUSTRIA ARTIGIANATO AGRICOLTURA DI TREVISO</t>
  </si>
  <si>
    <t>CAREL INDUSTRIES S.p.A.</t>
  </si>
  <si>
    <t>CARGILL S.r.l.</t>
  </si>
  <si>
    <t>CARNEGIE INSTITUTION OF WASHINGTON</t>
  </si>
  <si>
    <t>CENTRO RICERCHE PLAST-OPTICA S.p.A.</t>
  </si>
  <si>
    <t>CENTRO STUDI TERMALI "PIETRO D'ABANO"</t>
  </si>
  <si>
    <t>COMUNE DI PULA</t>
  </si>
  <si>
    <t>CONSORZIO INTERUNIV.NAZ.PER LA SCIENZA E TECNOLOGIA DEI MATERIALI  (INSTM)</t>
  </si>
  <si>
    <t>CONSORZIO INTERUNIVERSITARIO PER LA NANOTECNOLOGIA - IUNET</t>
  </si>
  <si>
    <t>CREDIT SUISSE (ITALY) S.p.A.</t>
  </si>
  <si>
    <t>CREPALDI VITTORIO</t>
  </si>
  <si>
    <t>DIPARTIMENTO DI SC.CHIRURGICHE, ONCOLOGICHE E GASTROENTEROLOGICHE (DISCOG)</t>
  </si>
  <si>
    <t>DIREZIONE GEN.PAESAGGIO, LE BELLE ARTI, L'ARCHITETT.E L'ARTE CONTEMPORANEA</t>
  </si>
  <si>
    <t>ECORNATURASI S.p.A.</t>
  </si>
  <si>
    <t>Dipartimento di Tecnica e Gestione dei Sistemi Industriali (DTG)</t>
  </si>
  <si>
    <t>ENTE PARCO ARCHEOLOGICO DI AGRIGENTO</t>
  </si>
  <si>
    <t>ENTE VENETO LAVORO</t>
  </si>
  <si>
    <t>ESSEMME COMPONENTS S.r.l.</t>
  </si>
  <si>
    <t>F.I.S.FABBRICA ITALIANA SINTETICI S.p.A.</t>
  </si>
  <si>
    <t>Erogazione beneficio 5 per mille anno 2012</t>
  </si>
  <si>
    <t>Contributo per progetto "SAPERE" - Centro di Ateneo di Studi e Attività Spaziali "Giuseppe Colombo" (CISAS)</t>
  </si>
  <si>
    <t>Saldo contributo per progetto ENIAC IMPROVE (prof. Beghi) - Dipartimento di Ingegneria dell'Informazione (DEI)</t>
  </si>
  <si>
    <t>Contributo per progetto "E! 6692 HOTGAUGE EUROSTARS" (prof. Savio Enrico) - Dipartimento di Ingegneria Industriale (DII)</t>
  </si>
  <si>
    <t>Contributo per progetto "Smart domotics for safe and energy-aware assisted living-S.E.A.L." - Dipartimenti vari</t>
  </si>
  <si>
    <t>Cofinanziamento per borse di mobilità Eramus+ Consortia Traineeship a.a. 2013/2014</t>
  </si>
  <si>
    <t>Cofinanziamento per borse di mobilità Eramus+ Traineeship a.a. 2013/2014</t>
  </si>
  <si>
    <t>Integrazione contributo per borse di mobilità regionale a.a. 2013/2014 - D.M. 755/2013</t>
  </si>
  <si>
    <t>Attività premiale a sostegno della mobilità internazionale e dell'internazionalizzazione degli Atenei a.a. 2013/2014 e 2014/2015</t>
  </si>
  <si>
    <t>Cofinanziamento nazionale programma "LLP/Erasmus" L.183/1987 - borse mobilità Placement Consortium a.a. 2012/2013</t>
  </si>
  <si>
    <t>Cofinanziamento nazionale programma "LLP/Erasmus" L.183/1987 - borse mobilità Placement stage estero a.a.2012/2013</t>
  </si>
  <si>
    <t>Contributo per borse di mobilità regionale a.a. 2014/2015 - D.M. 755/2013</t>
  </si>
  <si>
    <t>EP1</t>
  </si>
  <si>
    <t>EP2</t>
  </si>
  <si>
    <t>EP3</t>
  </si>
  <si>
    <t>EP4</t>
  </si>
  <si>
    <t>EP6</t>
  </si>
  <si>
    <t>EP5</t>
  </si>
  <si>
    <t>EP7</t>
  </si>
  <si>
    <t>B1</t>
  </si>
  <si>
    <t>Personale docente, ricercatore e lettori</t>
  </si>
  <si>
    <t>Assistente ordinario</t>
  </si>
  <si>
    <t>Professore associato</t>
  </si>
  <si>
    <t>Professore associato confermato</t>
  </si>
  <si>
    <t>Professore associato (II Fascia) regime Legge 240/2010</t>
  </si>
  <si>
    <t>Professore ordinario (I Fascia) regime legge  240/2010</t>
  </si>
  <si>
    <t>Ricercatore universitario</t>
  </si>
  <si>
    <t>Ricercatore universitario confermato</t>
  </si>
  <si>
    <t>Contrattista art. 1 , comma 14, Legge 230/2005</t>
  </si>
  <si>
    <t>Ricercatore tempo determinato Tipo B (Legge 240/10, art. 24, Comma 3)</t>
  </si>
  <si>
    <t>Ricercatore tempo determinato Tipo A (Legge 240/10, art. 24, comma 3)</t>
  </si>
  <si>
    <t>Collaboratore ed esperto linguistico</t>
  </si>
  <si>
    <t>Chiusura esercizio 2014</t>
  </si>
  <si>
    <t>Finanziati da risorse soggette a monitoraggio e da F.F.O.</t>
  </si>
  <si>
    <t>Fonte: Servizio controllo di gestione</t>
  </si>
  <si>
    <r>
      <t xml:space="preserve">Spesa del personale tecnico amministrativo a tempo determinato sul bilancio dell'ateneo.                                    </t>
    </r>
    <r>
      <rPr>
        <sz val="11"/>
        <rFont val="Times New Roman"/>
        <family val="1"/>
      </rPr>
      <t>Fonte: Servizio Organizzazione.</t>
    </r>
    <r>
      <rPr>
        <b/>
        <sz val="11"/>
        <rFont val="Times New Roman"/>
        <family val="1"/>
      </rPr>
      <t xml:space="preserve">
</t>
    </r>
  </si>
  <si>
    <r>
      <t xml:space="preserve">Spesa del personale tecnico amministrativo a tempo determinato sul bilancio dell'ateneo.
</t>
    </r>
    <r>
      <rPr>
        <sz val="11"/>
        <rFont val="Times New Roman"/>
        <family val="1"/>
      </rPr>
      <t xml:space="preserve">Fonte: Servizio Organizzazione.                            </t>
    </r>
    <r>
      <rPr>
        <b/>
        <sz val="11"/>
        <rFont val="Times New Roman"/>
        <family val="1"/>
      </rPr>
      <t xml:space="preserve">
</t>
    </r>
  </si>
  <si>
    <r>
      <t xml:space="preserve">Spesa del personale tecnico amministrativo a tempo determinato sul bilancio delle strutture.                                    </t>
    </r>
    <r>
      <rPr>
        <sz val="11"/>
        <rFont val="Times New Roman"/>
        <family val="1"/>
      </rPr>
      <t>Fonte: Servizio Organizzazione.</t>
    </r>
    <r>
      <rPr>
        <b/>
        <sz val="11"/>
        <rFont val="Times New Roman"/>
        <family val="1"/>
      </rPr>
      <t xml:space="preserve">
</t>
    </r>
  </si>
  <si>
    <r>
      <t xml:space="preserve">Spesa del personale tecnico amministrativo a tempo determinato sul bilancio delle strutture.
</t>
    </r>
    <r>
      <rPr>
        <sz val="11"/>
        <rFont val="Times New Roman"/>
        <family val="1"/>
      </rPr>
      <t xml:space="preserve">Fonte: Servizio Organizzazione.                           </t>
    </r>
    <r>
      <rPr>
        <b/>
        <sz val="11"/>
        <rFont val="Times New Roman"/>
        <family val="1"/>
      </rPr>
      <t xml:space="preserve">
</t>
    </r>
  </si>
  <si>
    <r>
      <t xml:space="preserve">Contratti di collaborazione coordinata e continuativa effettuati dall'A.C. e dalle strutture.                                                             </t>
    </r>
    <r>
      <rPr>
        <sz val="11"/>
        <rFont val="Times New Roman"/>
        <family val="1"/>
      </rPr>
      <t>Fonte: Servizio Bilancio Strutture.</t>
    </r>
  </si>
  <si>
    <r>
      <t xml:space="preserve">Contratti di collaborazione coordinata e continuativa effettuati dall'A.C. e dalle strutture. 
</t>
    </r>
    <r>
      <rPr>
        <sz val="11"/>
        <rFont val="Times New Roman"/>
        <family val="1"/>
      </rPr>
      <t>Fonte: Servizio Bilancio Strutture.</t>
    </r>
  </si>
  <si>
    <r>
      <t xml:space="preserve">Collaboratori ed esperti linguistici a tempo determinato. 
</t>
    </r>
    <r>
      <rPr>
        <sz val="11"/>
        <rFont val="Times New Roman"/>
        <family val="1"/>
      </rPr>
      <t xml:space="preserve">Fonte:  Servizio Controllo di Gestione.
</t>
    </r>
  </si>
  <si>
    <r>
      <t xml:space="preserve">Lettori di  scambio culturale.                       </t>
    </r>
    <r>
      <rPr>
        <sz val="11"/>
        <rFont val="Times New Roman"/>
        <family val="1"/>
      </rPr>
      <t>Fonte: Servizio Controllo di Gestione.</t>
    </r>
    <r>
      <rPr>
        <b/>
        <sz val="11"/>
        <rFont val="Times New Roman"/>
        <family val="1"/>
      </rPr>
      <t xml:space="preserve">
</t>
    </r>
  </si>
  <si>
    <r>
      <t xml:space="preserve">Operai agricoli a tempo determinato. </t>
    </r>
    <r>
      <rPr>
        <sz val="11"/>
        <rFont val="Times New Roman"/>
        <family val="1"/>
      </rPr>
      <t>Fonte: Servizio Controllo di Gestione.</t>
    </r>
  </si>
  <si>
    <r>
      <t xml:space="preserve">Operai agricoli a tempo determinato.
</t>
    </r>
    <r>
      <rPr>
        <sz val="11"/>
        <rFont val="Times New Roman"/>
        <family val="1"/>
      </rPr>
      <t>Fonte:</t>
    </r>
    <r>
      <rPr>
        <b/>
        <sz val="11"/>
        <rFont val="Times New Roman"/>
        <family val="1"/>
      </rPr>
      <t xml:space="preserve"> </t>
    </r>
    <r>
      <rPr>
        <sz val="11"/>
        <rFont val="Times New Roman"/>
        <family val="1"/>
      </rPr>
      <t>Servizio Controllo di Gestione.</t>
    </r>
  </si>
  <si>
    <t>Impegni esercizio 2014</t>
  </si>
  <si>
    <t>F.S.1.02.02.16</t>
  </si>
  <si>
    <t>Incentivi impegno didattico professori e ricercatori</t>
  </si>
  <si>
    <t>VALORE EURO FABBRICATI  E TERRENI  EDIFICABILI AL 31.12.2013</t>
  </si>
  <si>
    <t>AUMENTI 
ANNO 2014 FABBRICATI  E TERRENI EDIFICABILI</t>
  </si>
  <si>
    <t>TOTALE VALORE EURO FABBRICATI  E TERRENI  EDIFICABILI AL 31.12.2014</t>
  </si>
  <si>
    <t>VALORE EURO TERRENI AGRICOLI AL 31.12.2013</t>
  </si>
  <si>
    <t>AUMENTI
 ANNO 2014
 TERRENI AGRICOLI</t>
  </si>
  <si>
    <t>VALORE EURO TERRENI AGRICOLI AL 31.12.2014</t>
  </si>
  <si>
    <t>AREA CITTADELLA DELLO STUDENTE</t>
  </si>
  <si>
    <t>Via Venezia n.12 - Padova</t>
  </si>
  <si>
    <t>PATRIMONIO FABBRICATI E TERRENI EDIFICABILI AL 31.12.2014</t>
  </si>
  <si>
    <t>PATRIMONIO TERRENI AGRICOLI AL 31.12.2014</t>
  </si>
  <si>
    <t>DIPARTIMENTO DI FISICA E ASTRONOMIA "GALILEO GALILEI" -  integrazione prima quota progetto DYCENDI - C.d.A. 17/02/2014 rep.35</t>
  </si>
  <si>
    <t>Struttura/Descrizione</t>
  </si>
  <si>
    <t>ASSEGNAZIONI PER PROGETTI STRATEGICI</t>
  </si>
  <si>
    <t>Relazione conclusiva della Commissione Attrezzature (CAT) 2013 - C.d.A. 17/2/2014 rep.33</t>
  </si>
  <si>
    <t>Relazione conclusiva della Commissione Attrezzature (CAT) 2014 - C.d.A. 26/01/2015 rep.57</t>
  </si>
  <si>
    <r>
      <t>La voce “</t>
    </r>
    <r>
      <rPr>
        <i/>
        <sz val="12"/>
        <rFont val="Times New Roman"/>
        <family val="1"/>
      </rPr>
      <t>Finanziamenti da terzi per didattica e ricerca</t>
    </r>
    <r>
      <rPr>
        <sz val="12"/>
        <rFont val="Times New Roman"/>
        <family val="1"/>
      </rPr>
      <t>”  non è stata movimentata nel 2014.
La voce ”</t>
    </r>
    <r>
      <rPr>
        <i/>
        <sz val="12"/>
        <rFont val="Times New Roman"/>
        <family val="1"/>
      </rPr>
      <t>Entrate di natura patrimoniale</t>
    </r>
    <r>
      <rPr>
        <sz val="12"/>
        <rFont val="Times New Roman"/>
        <family val="1"/>
      </rPr>
      <t>” è così composta:</t>
    </r>
  </si>
  <si>
    <t xml:space="preserve">b) Fitti di beni immobili </t>
  </si>
  <si>
    <t>c) Interessi su depositi</t>
  </si>
  <si>
    <t>d) Rendite finanziarie</t>
  </si>
  <si>
    <t xml:space="preserve">a) Alienazione di beni patrimoniali </t>
  </si>
  <si>
    <r>
      <t>La voce “</t>
    </r>
    <r>
      <rPr>
        <i/>
        <sz val="12"/>
        <rFont val="Times New Roman"/>
        <family val="1"/>
      </rPr>
      <t>Alienazioni di beni patrimoniali</t>
    </r>
    <r>
      <rPr>
        <sz val="12"/>
        <rFont val="Times New Roman"/>
        <family val="1"/>
      </rPr>
      <t>” si riferisce alla dismissione, a seguito di scadenza, di alcuni titoli obbligazionari investiti nell’esercizio 2010 con la Banca Antonveneta SpA.
I “</t>
    </r>
    <r>
      <rPr>
        <i/>
        <sz val="12"/>
        <rFont val="Times New Roman"/>
        <family val="1"/>
      </rPr>
      <t>Fitti di beni immobili</t>
    </r>
    <r>
      <rPr>
        <sz val="12"/>
        <rFont val="Times New Roman"/>
        <family val="1"/>
      </rPr>
      <t>” sono relativi alle locazioni attive degli immobili di proprietà per un totale di € 349.799,38, importo complessivamente allineato al flusso di entrata del precedente esercizio.
Alla voce “I</t>
    </r>
    <r>
      <rPr>
        <i/>
        <sz val="12"/>
        <rFont val="Times New Roman"/>
        <family val="1"/>
      </rPr>
      <t>nteressi su depositi</t>
    </r>
    <r>
      <rPr>
        <sz val="12"/>
        <rFont val="Times New Roman"/>
        <family val="1"/>
      </rPr>
      <t>” si è registrato nel 2014 un aumento dei rendimenti attivi sul conto corrente dedicato (da € 25.175,48 nel 2013 a € 50.009,64 nel 2014) per effetto dell’aumentata liquidità di conto corrente derivata dalla sopracitata dismissione di titoli obbligazionari.
Per quanto concerne invece gli introiti registrati a titolo di ”</t>
    </r>
    <r>
      <rPr>
        <i/>
        <sz val="12"/>
        <rFont val="Times New Roman"/>
        <family val="1"/>
      </rPr>
      <t>Rendite finanziarie</t>
    </r>
    <r>
      <rPr>
        <sz val="12"/>
        <rFont val="Times New Roman"/>
        <family val="1"/>
      </rPr>
      <t>”, questi ultimi sono riferiti ai dividendi lordi maturati sui titoli di proprietà dei vari lasciti la cui flessione è anch’essa attribuibile al ridimensionamento del patrimonio mobiliare.
Infine la voce “</t>
    </r>
    <r>
      <rPr>
        <i/>
        <sz val="12"/>
        <rFont val="Times New Roman"/>
        <family val="1"/>
      </rPr>
      <t>Altre entrate</t>
    </r>
    <r>
      <rPr>
        <sz val="12"/>
        <rFont val="Times New Roman"/>
        <family val="1"/>
      </rPr>
      <t xml:space="preserve">” evidenzia un’entrata di € 9.641,82, relativa quasi esclusivamente ai proventi derivanti dal contratto di scambio di energia stipulato con il Gestore G.S.E., riferito all’impianto fotovoltaico realizzato sull’edificio di via Trasea in Padova, a favore del Lascito Zuliani.  </t>
    </r>
  </si>
  <si>
    <r>
      <rPr>
        <b/>
        <sz val="12"/>
        <rFont val="Times New Roman"/>
        <family val="1"/>
      </rPr>
      <t xml:space="preserve">L’avanzo di amministrazione è stato pari ad € 4.035.355,38.
</t>
    </r>
    <r>
      <rPr>
        <sz val="12"/>
        <rFont val="Times New Roman"/>
        <family val="1"/>
      </rPr>
      <t>La voce “</t>
    </r>
    <r>
      <rPr>
        <i/>
        <sz val="12"/>
        <rFont val="Times New Roman"/>
        <family val="1"/>
      </rPr>
      <t>Spese per attività istituzionale centralizzata</t>
    </r>
    <r>
      <rPr>
        <sz val="12"/>
        <rFont val="Times New Roman"/>
        <family val="1"/>
      </rPr>
      <t>” concerne  l’erogazione delle borse e dei premi di studio dei vari lasciti, assegnate su specifica volontà dei testatori. 
L’importo impegnato corrisponde ai seguenti premi di studio intitolati a:
- “Maria Rosa Calendoli”
- “Prof. Alceste Mion” 
- “Mario e Lina Austoni”
- “Sergio Gambi”.
La voce “</t>
    </r>
    <r>
      <rPr>
        <i/>
        <sz val="12"/>
        <rFont val="Times New Roman"/>
        <family val="1"/>
      </rPr>
      <t>Spese per acquisto di beni e servizi</t>
    </r>
    <r>
      <rPr>
        <sz val="12"/>
        <rFont val="Times New Roman"/>
        <family val="1"/>
      </rPr>
      <t xml:space="preserve">” è invece relativa al pagamento delle spese di gestione dei vari lasciti, principalmente utenze, spese condominiali e oneri vari di mantenimento. </t>
    </r>
  </si>
  <si>
    <r>
      <t>La voce "</t>
    </r>
    <r>
      <rPr>
        <i/>
        <sz val="12"/>
        <rFont val="Times New Roman"/>
        <family val="1"/>
      </rPr>
      <t>Trasferimenti di varia natura a terzi</t>
    </r>
    <r>
      <rPr>
        <sz val="12"/>
        <rFont val="Times New Roman"/>
        <family val="1"/>
      </rPr>
      <t>" ricomprende, nel dettaglio:</t>
    </r>
  </si>
  <si>
    <t>La situazione di cassa, alla chiusura dell’esercizio 2014, risulta essere la seguente:</t>
  </si>
  <si>
    <t>ESERCIZIO FINANZIARIO 2014</t>
  </si>
  <si>
    <t>Fondo di cassa al 31/12/2014</t>
  </si>
  <si>
    <t>FONDO DI CASSA AL 31.12.2014</t>
  </si>
  <si>
    <t>CREDITI RESIDUI AL 31.12.2014</t>
  </si>
  <si>
    <t>DEBITI RESIDUI AL 31.12.2014</t>
  </si>
  <si>
    <t>AVANZO DI AMMINISTRAZIONE AL 31.12.2014</t>
  </si>
  <si>
    <t>La voce “Immobilizzazioni” prevedeva il reinvestimento dell’importo di titoli scaduti nel corso del 2014; l’operazione non si è però concretizzata nel 2014 e verrà invece formalizzata nei primi mesi del 2015.</t>
  </si>
  <si>
    <r>
      <t>La voce “</t>
    </r>
    <r>
      <rPr>
        <i/>
        <sz val="12"/>
        <rFont val="Times New Roman"/>
        <family val="1"/>
      </rPr>
      <t>Incremento e potenziamento del patrimonio edilizio</t>
    </r>
    <r>
      <rPr>
        <sz val="12"/>
        <rFont val="Times New Roman"/>
        <family val="1"/>
      </rPr>
      <t>” evidenzia spese per lavori di manutenzione straordinaria e interventi urgenti degli impianti del complesso edilizio di Via Trasea (a carico dei lasciti Zuliani e Vitalba - CdA del 20/01/2004) per un totale di € 30.841,50, mentre non sono stati effettuati lavori di manutenzione su altri edifici di proprietà dei Lasciti. 
La voce “</t>
    </r>
    <r>
      <rPr>
        <i/>
        <sz val="12"/>
        <rFont val="Times New Roman"/>
        <family val="1"/>
      </rPr>
      <t>Oneri tributari e finanziari</t>
    </r>
    <r>
      <rPr>
        <sz val="12"/>
        <rFont val="Times New Roman"/>
        <family val="1"/>
      </rPr>
      <t>”, per un totale di € 20.679,92, rileva infine la contabilizzazione della ritenuta del 20% sugli interessi attivi del c/c bancario, nonché le spese bancarie e la ritenuta fiscale sulle rendite maturate da obbligazioni e polizze di proprietà dei vari lasciti.
Tale voce comprende anche il pagamento della tassa ARSU sugli appartamenti dei Lasciti Meneghetti, Zuliani e Velardi, oltre ad altre imposte relative al lascito Velardi (imposta di registrazione sentenze contro privati) e del contributo di bonifica terreni del Lascito Farini.</t>
    </r>
  </si>
  <si>
    <t>TOTALE IMPORTI FINALIZZATI</t>
  </si>
  <si>
    <t>FONDAZIONE AIUTIAMOLI A VIVERE COMITATO DI BONEMERSE - CREMONA</t>
  </si>
  <si>
    <t>Centro interdip.di ricerca per le decisioni Giuridico-Ambientali ed Etico-Sociali sulle Tecnologie Emergenti (CIGA)</t>
  </si>
  <si>
    <t>FONDAZ.DI SANITA' PUBBLICA PER L'INCREMENTO DI TRAPIANTI D'ORGANO E TESSUTI</t>
  </si>
  <si>
    <t>GARDA ZOOLOGICAL PARK S.r.l.</t>
  </si>
  <si>
    <t>GLAXOSMITHKLINE S.p.A.</t>
  </si>
  <si>
    <t>INTERMEETING S.r.l.</t>
  </si>
  <si>
    <t>ISTITUTO COMPRENSIVO DI MERANO II</t>
  </si>
  <si>
    <t>ISTITUTO FIGLIE DI SAN CAMILLO</t>
  </si>
  <si>
    <t>IST.NAZ.PROMOZIONE SALUTE POPOLAZ.MIGRANTI E CONTRASTO MALATTIE POVERTA'</t>
  </si>
  <si>
    <t>LEONE S.p.A.</t>
  </si>
  <si>
    <t>LIGHTCUBE S.r.l.</t>
  </si>
  <si>
    <t>MANAGERITALIA SERVIZI S.r.l.</t>
  </si>
  <si>
    <t>MICRON TECHNOLOGIES FOUNDATION INC.</t>
  </si>
  <si>
    <t>MUNDIPHARMA PHARMACEUTICALS S.r.l.</t>
  </si>
  <si>
    <t>PARCO NATURALE MONT AVIC</t>
  </si>
  <si>
    <t>PIAM FARMACEUTICI S.p.A.</t>
  </si>
  <si>
    <t>SILA S.r.l.</t>
  </si>
  <si>
    <t>SOCIETA' SANTA TERESA S.r.l.</t>
  </si>
  <si>
    <t>SOL ET SALUS S.p.A.</t>
  </si>
  <si>
    <t>ST JUDE MEDICAL ITALIA S.p.A.</t>
  </si>
  <si>
    <t>THERESON S.p.A.</t>
  </si>
  <si>
    <t>UNIGEO S.n.c.</t>
  </si>
  <si>
    <t>UNIONE DEGLI INDUSTRIALI DELLA PROV.DI PADOVA-CONFINDUSTRIA PADOVA</t>
  </si>
  <si>
    <t>UNIONE REG.CAMERE DI COMM., INDUSTRIA, ARTIGIANATO E AGRICOLT.DEL VENETO</t>
  </si>
  <si>
    <t>VELA TECHNOLOGY S.r.l.</t>
  </si>
  <si>
    <t>ZETA FARMACEUTICI S.p.A.</t>
  </si>
  <si>
    <t>NOVARTIS FARMA S.p.A.</t>
  </si>
  <si>
    <t>OFTALMICA GALILEO ITALIA S.p.A.</t>
  </si>
  <si>
    <t>PIEMMETI - PROMOZIONE MANIFESTAZIONI TECNICHE - S.p.A.</t>
  </si>
  <si>
    <t>(1) Nell'importo di euro 453.155,99, oltre agli impegni, sono comprese le somme vincolate da delibere o decreti</t>
  </si>
  <si>
    <t>(2) L'importo di euro 157.956 è rilevato dall'Omogenea Redazione MIUR Consuntivo 2009</t>
  </si>
  <si>
    <t>(5) La media degli impegni 2010-2011 per AC è pari ad euro 190.175,10 , per strutture è pari ad euro 201.141,91. Dal totale del conto F.S.1.06.02.01 (1.078.624,49) è stato detratto l'importo di</t>
  </si>
  <si>
    <t xml:space="preserve">     (Verbale n.9 del 22/04/2013 del Collegio dei revisori dei conti e C.d.A. del 22/04/2013)</t>
  </si>
  <si>
    <t xml:space="preserve">     euro 1.053.396,90 relativo all'acquisizione di mobili e arredi per il nuovo complesso di Biologia e Biomedicina per la quale è stata espressamente richiesta deroga</t>
  </si>
  <si>
    <t>(3) Totale impegni su F.S.1.01.01.01 euro 1.159.452,21 di cui 1.052.524,02 per ind.compensi e gettoni anno 2014 e 106.928,19 per spese di competenza di altri esercizi e per consumazioni, vitto ed alloggio</t>
  </si>
  <si>
    <t>(4) Il valore del patrimonio immobiliare è stimato in euro 1.069.500.000,00 (stima in base a superficie in uso e valori di mercato)</t>
  </si>
  <si>
    <r>
      <t xml:space="preserve">
1) Limite delle contribuzioni studentesche sul Fondo per il Finanziamento Ordinario
    dell’Università 
   </t>
    </r>
    <r>
      <rPr>
        <i/>
        <sz val="12"/>
        <color rgb="FFFF0000"/>
        <rFont val="Times New Roman"/>
        <family val="1"/>
      </rPr>
      <t>(Decreto Presidente della Repubblica 25 luglio 1997, n.306 – Legge 7 agosto 2012 n.135)</t>
    </r>
  </si>
  <si>
    <r>
      <t>L’ultimo rapporto</t>
    </r>
    <r>
      <rPr>
        <u/>
        <sz val="12"/>
        <rFont val="Times New Roman"/>
        <family val="1"/>
      </rPr>
      <t xml:space="preserve"> ufficiale</t>
    </r>
    <r>
      <rPr>
        <sz val="12"/>
        <rFont val="Times New Roman"/>
        <family val="1"/>
      </rPr>
      <t xml:space="preserve"> provvisorio disponibile da fonte Miur sul rapporto delle spese di personale e FFO per l’Università di Padova evidenziava una percentuale del 65,81%. L’ultima stima effettuata dagli uffici dell’Amministrazione sui dati consuntivi del 2014 evidenzia invece un indicatore pari al </t>
    </r>
    <r>
      <rPr>
        <sz val="12"/>
        <color rgb="FFFF0000"/>
        <rFont val="Times New Roman"/>
        <family val="1"/>
      </rPr>
      <t>64,17%</t>
    </r>
    <r>
      <rPr>
        <sz val="12"/>
        <rFont val="Times New Roman"/>
        <family val="1"/>
      </rPr>
      <t xml:space="preserve">.                   </t>
    </r>
  </si>
  <si>
    <r>
      <t xml:space="preserve">Con riferimento all’obiettivo di fabbisogno assegnato all’Università degli Studi di Padova dal MIUR con nota prot. n.8495 del 31/03/2014, quantificato in 310,3 milioni di euro, l’effetto complessivo rilevato a valere sui prelevamenti di tesoreria dell’Ateneo è stato pari a </t>
    </r>
    <r>
      <rPr>
        <sz val="12"/>
        <color rgb="FFFF0000"/>
        <rFont val="Times New Roman"/>
        <family val="1"/>
      </rPr>
      <t>284,14</t>
    </r>
    <r>
      <rPr>
        <sz val="12"/>
        <rFont val="Times New Roman"/>
        <family val="1"/>
      </rPr>
      <t xml:space="preserve"> milioni di euro (vedi allegata scheda di rilevazione trasmessa dall’I.Ge.P.A.).</t>
    </r>
  </si>
  <si>
    <r>
      <t>Anche per questo parametro l’ultimo dato provvisorio</t>
    </r>
    <r>
      <rPr>
        <u/>
        <sz val="12"/>
        <rFont val="Times New Roman"/>
        <family val="1"/>
      </rPr>
      <t xml:space="preserve"> ufficiale</t>
    </r>
    <r>
      <rPr>
        <sz val="12"/>
        <rFont val="Times New Roman"/>
        <family val="1"/>
      </rPr>
      <t xml:space="preserve"> di fonte Miur esponeva una percentuale di rapporto del 7,49%. L’ultima stima effettuata dagli uffici dell’Amministrazione sui dati consuntivi del 2014 evidenzia invece un indicatore pari al</t>
    </r>
    <r>
      <rPr>
        <sz val="12"/>
        <color rgb="FFFF0000"/>
        <rFont val="Times New Roman"/>
        <family val="1"/>
      </rPr>
      <t xml:space="preserve"> 7,06%</t>
    </r>
    <r>
      <rPr>
        <sz val="12"/>
        <rFont val="Times New Roman"/>
        <family val="1"/>
      </rPr>
      <t xml:space="preserve">, sempre al di sotto del limite normativo stabilito dal D.Lgs.n.49, 1°comma lettera a), che è pari al 10%.                                      </t>
    </r>
  </si>
  <si>
    <r>
      <rPr>
        <i/>
        <sz val="12"/>
        <rFont val="Times New Roman"/>
        <family val="1"/>
      </rPr>
      <t>La nuova normativa prevede che, ai fini del raggiungimento del limite di cui al comma 1 del D.P.R. 306/97 (20%), non vengano computati gli importi della contribuzione studentesca disposti per gli studenti iscritti oltre la durata normale dei rispettivi corsi di studio di primo e secondo livello.</t>
    </r>
    <r>
      <rPr>
        <sz val="12"/>
        <rFont val="Times New Roman"/>
        <family val="1"/>
      </rPr>
      <t xml:space="preserve">
L’applicazione dei suesposti criteri determina l’ammontare della contribuzione studentesca per il 2014 da parametrare all’F.F.O. in 54.232 K€, che, posta a confronto con il Fondo per il Finanziamento Ordinario provvisorio risultante dal conto consuntivo (pari ad euro 298.318 K€), produce una percentuale di rapporto pari al </t>
    </r>
    <r>
      <rPr>
        <sz val="12"/>
        <color rgb="FFFF0000"/>
        <rFont val="Times New Roman"/>
        <family val="1"/>
      </rPr>
      <t>18,18%</t>
    </r>
    <r>
      <rPr>
        <sz val="12"/>
        <rFont val="Times New Roman"/>
        <family val="1"/>
      </rPr>
      <t>.</t>
    </r>
  </si>
  <si>
    <t>2014</t>
  </si>
  <si>
    <t>SITUAZIONE RIEPILOGATIVA DEI CREDITI AL 31/12/2014</t>
  </si>
  <si>
    <t>Ammontare al 31/12/2014</t>
  </si>
  <si>
    <t>SITUAZIONE RIEPILOGATIVA DEI DEBITI AL 31/12/2014</t>
  </si>
  <si>
    <t>Stanziamenti esercizio 2014</t>
  </si>
  <si>
    <t>Complesso Ingegneria - altri interventi di recupero e adeguamento normativo - 2° lotto</t>
  </si>
  <si>
    <t>Complesso Ingegneria - realizzazione nuove scale di sicurezza esterne - 1° lotto</t>
  </si>
  <si>
    <t>Complesso Istituti Chimici - ampliamento edificio interchimico-C.d.A. 19/12/2014</t>
  </si>
  <si>
    <t>Complesso Paolotti - recupero corpo ovest - C.d.A. 16/12/2013</t>
  </si>
  <si>
    <t>Complesso Policlinico - Corpo trattamenti II° lotto  - C.d.A. 16/12/2013</t>
  </si>
  <si>
    <t>Complesso Vallisneri - Interventi di trasformazione ex spazi didattici per attività di ricerca - C.d.A. 16/12/2013</t>
  </si>
  <si>
    <t>Complesso via Orus - realizzazione nuovi stabulari - C.d.A. 16/12/2013 e 14/4/2014</t>
  </si>
  <si>
    <t>CUS - nuova palestra polifunzionale e spogliatoi - C.d.A. 16/12/2013</t>
  </si>
  <si>
    <t>Edificio Fisiologia - nuovo Polo Bibliotecario di Scienze - C.d.A. 16/12/2013</t>
  </si>
  <si>
    <t>Nuovo Orto Botanico - lavori finalizzati all’apertura al pubblico - C.d.A. 27/6/2014</t>
  </si>
  <si>
    <t>Orto Botanico - allestimento serre - C.d.A. 22/7/2013</t>
  </si>
  <si>
    <t>Orto Botanico - nuova serra di moltiplicazione - C.d.A. 16/12/2013</t>
  </si>
  <si>
    <t>Palazzo Liviano - realizzazione nuova sede Biblioteca Tito Livio - C.d..A.21/10/13-16/12/13</t>
  </si>
  <si>
    <t>Totale stanziamenti esercizio 2014</t>
  </si>
  <si>
    <t>AGRIPOLIS - vari interventi di manutenzione  straordinaria</t>
  </si>
  <si>
    <t>AGRIPOLIS - manutenzione straordinaria sulle coperture</t>
  </si>
  <si>
    <t>AGRIPOLIS - vari interventi per la sicurezza</t>
  </si>
  <si>
    <t xml:space="preserve">Archivi Legnaro - interventi vari di adeguamento normativo </t>
  </si>
  <si>
    <t>Area Legnaro - monitoraggio flussi traffico - DD 1941/2014</t>
  </si>
  <si>
    <t>Area Ospedaliera - interventi di manutenzione straordinaria generale</t>
  </si>
  <si>
    <t>Area Ospedaliera - interventi per la sicurezza generale</t>
  </si>
  <si>
    <t>Area Ospedaliera - Policlinico - Ex Emodinamica - C.d.A. 17/3/2014 rep. 76</t>
  </si>
  <si>
    <t>Area Ospedaliera - progetti di ristrutturazione e manutenzione straordinaria generale</t>
  </si>
  <si>
    <t>Area Ospedaliera - progetti di ristrutturazione interventi per la sicurezza</t>
  </si>
  <si>
    <t>Area Ospedaliera - recupero spazi da destinare a studi medici e segreterie - DDG 3559/14</t>
  </si>
  <si>
    <t>Aula P300 Luzzati - riqualificazione e messa a norma aule - DDG 2095/2014</t>
  </si>
  <si>
    <t>Aule Luzzati - riqualificazione e messa a norma aule - DDG 2273/2014</t>
  </si>
  <si>
    <t>Azienda Agraria - sanatoria edificio ad uso stalla - DD 3463/2014</t>
  </si>
  <si>
    <t>Azienda Agraria - vari interventi manutenzione straordinaria e per la sicurezza</t>
  </si>
  <si>
    <t>Casa della Gioventù di Bressanone - controllo statico e collaudo -  DDG 1123/2014</t>
  </si>
  <si>
    <t xml:space="preserve">Casa della Gioventù di Bressanone - vari interventi di manutenzione straordinaria </t>
  </si>
  <si>
    <t>Centro Interchimico - interventi per la sicurezza</t>
  </si>
  <si>
    <t xml:space="preserve">Centro Interchimico - Ist. Chimici - vari interventi di manutenzione straordinaria </t>
  </si>
  <si>
    <t>Centro Interchimico - Ist. Chimici - vari interventi per la sicurezza</t>
  </si>
  <si>
    <t>Complesso  Elettrotecnica Elettronica - vari interventi di manutenzione straordinaria</t>
  </si>
  <si>
    <t>Complesso  Elettrotecnica Elettronica - vari interventi per la sicurezza</t>
  </si>
  <si>
    <t xml:space="preserve">Complesso Anatomici - interventi vari di manutenzione straordinaria </t>
  </si>
  <si>
    <t>Complesso Anatomici - interventi vari per la sicurezza</t>
  </si>
  <si>
    <t>Complesso Anatomici - lavori finalizzati alla nuova dipartimentazione - DDG 2160/2014</t>
  </si>
  <si>
    <t>Complesso Anatomici - restauro Aula Anatomica - C.d.A. 19/5/2014 rep. 183</t>
  </si>
  <si>
    <t>Complesso di Ingegneria Meccanica - opere di completamento Museo Bernardi -  DDG rep. 2282/2014</t>
  </si>
  <si>
    <t>Complesso Didattico Piovego - vari interventi manutenzione straordinaria e per la sicurezza</t>
  </si>
  <si>
    <t xml:space="preserve">Complesso Elettrotecnica Elettronica - interventi manutenzione straordinaria sulle copertura </t>
  </si>
  <si>
    <t>Complesso Ingegneria - messa a norma per conseguimento CPI impianto ascensore - DDG 3187/14</t>
  </si>
  <si>
    <t>Complesso Ingegneria - nuova cabina elettrica di trasformazione</t>
  </si>
  <si>
    <t>Complesso Ingegneria - nuovo vano ascensore -  DD1670/2014</t>
  </si>
  <si>
    <t xml:space="preserve">Complesso Ingegneria - vari interventi di manutenzione straordinaria e per la sicurezza </t>
  </si>
  <si>
    <t>Complesso Ingegneria Meccanica - vari interventi manutenzione straord. e per la sicurezza</t>
  </si>
  <si>
    <t>Complesso Interchimico - progetto strutturale per nuovo ascensore - DD rep. 1486/2014</t>
  </si>
  <si>
    <t>Complesso Maldura - realizzazione impianto di spegnimento - DDG 612/2014</t>
  </si>
  <si>
    <t>Complesso Maldura - restauro facciata corpo principale - DDG 520/2014</t>
  </si>
  <si>
    <t>Complesso Maldura - riqualificazione ex locali dell'istituto di teatro - DDG 2161/14</t>
  </si>
  <si>
    <t>Complesso Maldura - valutazione sicurezza impianti elettrici - DD 1172/2014</t>
  </si>
  <si>
    <t>Complesso Maldura corpo principale - restauro delle facciate esterne</t>
  </si>
  <si>
    <t>Complesso S. CATERINA - interventi  consolidamento statico e manutenzione straordinaria</t>
  </si>
  <si>
    <t>Complesso sede DEI - vari interventi di manutenzione straordinaria</t>
  </si>
  <si>
    <t>Complesso sede DEI - vari interventi per la sicurezza</t>
  </si>
  <si>
    <t>Complesso Universitario di Legnaro - analisi viabilistica - DDG 562/2014</t>
  </si>
  <si>
    <t>Complesso VALLISNERI - vari interventi di manutenzione e per la sicurezza</t>
  </si>
  <si>
    <t xml:space="preserve">CUS - Via G. Bruno - vari interventi di manutenzione  straordinaria e per la sicurezza </t>
  </si>
  <si>
    <t>CUS via G.Bruno - messa a norma palestra - primo lotto -  - C.d.A. 19/12/2014 rep. 527</t>
  </si>
  <si>
    <t>Dipartimento di Fisica - lavori di messa in sicurezza vie di esodo - DDG 611/2014</t>
  </si>
  <si>
    <t>Edificio di Fisica G.GALILEI - rifacimento porzione di copertura - DDG 1423/2014</t>
  </si>
  <si>
    <t xml:space="preserve">Edificio di Fisica G.GALILEI - vari interventi di manutenzione straordinaria </t>
  </si>
  <si>
    <t>Edificio di Fisica G.GALILEI - vari interventi per la sicurezza</t>
  </si>
  <si>
    <t>Edificio di Igiene - interventi di restauro delle facciate esterne</t>
  </si>
  <si>
    <t xml:space="preserve">Edificio di Igiene - vari interventi di manutenzione straordinaria e per la sicurezza </t>
  </si>
  <si>
    <t>Edificio Donghi - realizzazione ascensore Aula Magna e nuovi servizi igienici</t>
  </si>
  <si>
    <t>Edificio Ex Stabulario - messa in sicurezza edificio  - C.d.A. 19/12/2014 rep. 530</t>
  </si>
  <si>
    <t>Edificio Fusinato - interventi urgenti disposti dall'autorità giudiziaria - CdA 27/10/14</t>
  </si>
  <si>
    <t xml:space="preserve">Edificio Paolotti - vari interventi di manutenzione straordinaria </t>
  </si>
  <si>
    <t>Edificio Paolotti - vari interventi per la sicurezza</t>
  </si>
  <si>
    <t>Edificio PSICOLOGIA 1 e 2 - vari interventi  manutenzione straordinaria e per la sicurezza</t>
  </si>
  <si>
    <t>Edificio Scienze Farmaceutiche - vari interventi manutenzione straordinaria e per la sicurezza</t>
  </si>
  <si>
    <t xml:space="preserve">EX GIL - VICENZA - vari interventi di manutenzione straordinaria aree esterne </t>
  </si>
  <si>
    <t>Istituti chimici - ripassatura del manto di copertura dell'aula Nasini - DDG 2162/2014</t>
  </si>
  <si>
    <t>Laboratorio Dip.Chimica e mensa via Marzolo - incarico per ottenimento CPI - DDG 835/14</t>
  </si>
  <si>
    <t>Laboratorio Ecologia Montana San Vito - vari interventi manutenzione straordinaria</t>
  </si>
  <si>
    <t>Palazzetto Lungargine Piovego - interventi manutenzione straordinaria serramenti esterni</t>
  </si>
  <si>
    <t>Palazzo Borgherini - incarico per documentazione CPI - DD 2401/2014</t>
  </si>
  <si>
    <t>Palazzo Borgherini - interventi finalizzati all'ottenimento CPI - DDG 2163/2014</t>
  </si>
  <si>
    <t>Palazzo del Bo - Interventi di riqualificazione e sistemazione impianti e per la sicurezza</t>
  </si>
  <si>
    <t xml:space="preserve">Palazzo del Bo - Intervento conservativo portico della facciata Capodivacca su via S. Francesco </t>
  </si>
  <si>
    <t xml:space="preserve">Palazzo del Bo - Interventi restauro Aula Nievo </t>
  </si>
  <si>
    <t xml:space="preserve">Palazzo Liviano - manutenzione e recupero facciate via Accademia - DDG 1583/2014 </t>
  </si>
  <si>
    <t>Palazzo Liviano - messa in sicurezza zona archivi e biblioteca - DDG 609/2014</t>
  </si>
  <si>
    <t xml:space="preserve">Palazzo Magistero - realizzazione impianto di spegnimento - DDG 610/2014 </t>
  </si>
  <si>
    <t>Palazzo Sala - adeguamento edilizio Centrale Termica piano interrato</t>
  </si>
  <si>
    <t xml:space="preserve">Palazzo Sala - aggiornamento impianti </t>
  </si>
  <si>
    <t xml:space="preserve">Palazzo Storione - aggiornamento impianti </t>
  </si>
  <si>
    <t>Palazzo Storione - restauro mura trecentesche - C.d.A. 19/5/2014 rep.182</t>
  </si>
  <si>
    <t>Policlinico Ambulatori 2° piano - sostituzione serramenti</t>
  </si>
  <si>
    <t>Villa REVEDIN BOLASCO  - vari interventi manutenz.straord. conservativi  e messa sicurezza</t>
  </si>
  <si>
    <t>Villa REVEDIN BOLASCO  - verifica sismica  - DDG 2131/2014</t>
  </si>
  <si>
    <t>Edifici diversi - aggiornamenti  Centrali Termiche</t>
  </si>
  <si>
    <t>Edifici diversi - aggiornamenti Centrali Frigo</t>
  </si>
  <si>
    <t>Edifici diversi - bonifiche amianto (pavimenti, sottocentrali tecnologiche e reti)</t>
  </si>
  <si>
    <t>Edifici diversi - interventi di adeguamento cabine di trasformazione MT</t>
  </si>
  <si>
    <t>Edifici diversi - interventi e lavori modesti non programmabili ed imprevisti</t>
  </si>
  <si>
    <t>Edifici diversi - interventi per il superamento barriere architettoniche</t>
  </si>
  <si>
    <t>Edifici diversi - interventi urgenti per la sicurezza</t>
  </si>
  <si>
    <t xml:space="preserve">Edifici diversi - inteventi finalizzati all'ottenimento del CPI </t>
  </si>
  <si>
    <t>Edifici diversi - progettazione di interventi per la sicurezza e recupero edilizio</t>
  </si>
  <si>
    <t>Edifici diversi - riqualificazione aree esterne finalizzate all'adeguamento viabilità</t>
  </si>
  <si>
    <t>Edifici diversi - riqualificazione aule</t>
  </si>
  <si>
    <t>Edifici diversi - verifiche antisismiche</t>
  </si>
  <si>
    <t>Edifici diversi - verifiche impiantistiche CEI 016 (ex L. 81)</t>
  </si>
  <si>
    <t>Fondo incentivante  Legge 11 febbraio 1994 n. 109 su interventi diversi</t>
  </si>
  <si>
    <t xml:space="preserve">Indennità e compensi componenti commissioni di concorso </t>
  </si>
  <si>
    <t xml:space="preserve">Incentivi impegno didattico professori e ricercatori </t>
  </si>
  <si>
    <t>Relazioni internazionali, supporto alla ricerca europea, accordi di cooperazione con l'estero</t>
  </si>
  <si>
    <t>Formazione post lauream</t>
  </si>
  <si>
    <t>F.S.1.03.06.03</t>
  </si>
  <si>
    <t>F.S.1.06.05.01</t>
  </si>
  <si>
    <t>F.S.1.10.01.02</t>
  </si>
  <si>
    <t>Assegnazioni per altre iniziative delle strutture</t>
  </si>
  <si>
    <t>F.S.3.14.02.03</t>
  </si>
  <si>
    <t>Altri finanziamenti dal M.I.U.R.</t>
  </si>
  <si>
    <t>F.S.3.14.08.01</t>
  </si>
  <si>
    <t>Crediti al 31/12/2013</t>
  </si>
  <si>
    <t>Debiti al 31/12/2013</t>
  </si>
  <si>
    <t>TOTALI - F.E.1.01.01.08</t>
  </si>
  <si>
    <t>TOTALI - F.E.1.01.02.01</t>
  </si>
  <si>
    <t>TOTALI - F.E.1.02.01.01</t>
  </si>
  <si>
    <t>TOTALI - F.E.1.02.02.01</t>
  </si>
  <si>
    <t>TOTALI - F.E.1.02.03.01</t>
  </si>
  <si>
    <t>TOTALI - F.E.1.02.03.02</t>
  </si>
  <si>
    <t>TOTALI - F.E.1.02.03.03</t>
  </si>
  <si>
    <t>TOTALI - F.E.1.02.04.01</t>
  </si>
  <si>
    <t>TOTALI - F.E.1.02.04.02</t>
  </si>
  <si>
    <t>TOTALI - F.E.1.02.04.03</t>
  </si>
  <si>
    <t>TOTALI - F.E.1.02.05.01</t>
  </si>
  <si>
    <t>TOTALI - F.E.1.02.05.02</t>
  </si>
  <si>
    <t>TOTALI - F.E.1.03.01.01</t>
  </si>
  <si>
    <t>TOTALI - F.E.1.04.01.01</t>
  </si>
  <si>
    <t>TOTALI - F.E.1.04.01.02</t>
  </si>
  <si>
    <t>TOTALI - F.E.1.04.01.04</t>
  </si>
  <si>
    <t>TOTALI - F.E.1.04.01.05</t>
  </si>
  <si>
    <t>TOTALI - F.E.1.04.01.06</t>
  </si>
  <si>
    <t>TOTALI - F.E.1.04.01.07</t>
  </si>
  <si>
    <t>TOTALI - F.E.1.04.02.01</t>
  </si>
  <si>
    <t>TOTALI - F.E.1.04.02.02</t>
  </si>
  <si>
    <t>TOTALI - F.E.1.04.02.03</t>
  </si>
  <si>
    <t>TOTALI - F.E.1.04.02.04</t>
  </si>
  <si>
    <t>TOTALI - F.E.1.04.03.01</t>
  </si>
  <si>
    <t>TOTALI - F.E.1.05.01.01</t>
  </si>
  <si>
    <t>TOTALI - F.E.1.05.01.02</t>
  </si>
  <si>
    <t>TOTALI - F.E.1.05.02.01</t>
  </si>
  <si>
    <t>TOTALI - F.E.1.05.03.01</t>
  </si>
  <si>
    <t>TOTALI - F.E.1.06.01.01</t>
  </si>
  <si>
    <t>TOTALI - F.E.2.07.01.01</t>
  </si>
  <si>
    <t>TOTALI - F.E.2.07.03.01</t>
  </si>
  <si>
    <t>TOTALI - F.E.2.07.03.02</t>
  </si>
  <si>
    <t>TOTALI - F.E.2.07.04.01</t>
  </si>
  <si>
    <t>TOTALI - F.E.2.07.05.01</t>
  </si>
  <si>
    <t>TOTALI - F.E.2.07.05.02</t>
  </si>
  <si>
    <t>TOTALI - F.E.2.07.08.02</t>
  </si>
  <si>
    <t>TOTALI - F.E.2.07.09.01</t>
  </si>
  <si>
    <t>TOTALI - F.E.4.09.01.01</t>
  </si>
  <si>
    <t>TOTALI - F.E.4.09.01.02</t>
  </si>
  <si>
    <t>TOTALI - F.E.4.09.01.03</t>
  </si>
  <si>
    <t>TOTALI - F.E.4.09.01.04</t>
  </si>
  <si>
    <t>TOTALI - F.E.4.09.01.05</t>
  </si>
  <si>
    <t>TOTALI - F.E.4.09.01.06</t>
  </si>
  <si>
    <t>TOTALI - F.E.4.09.01.07</t>
  </si>
  <si>
    <t>Recupero spese interne delle strutture autonome</t>
  </si>
  <si>
    <t>TOTALI - F.E.4.09.01.08</t>
  </si>
  <si>
    <t>TOTALI - F.E.4.09.01.09</t>
  </si>
  <si>
    <t>TOTALI - F.E.4.09.01.10</t>
  </si>
  <si>
    <t>TOTALI - F.E.4.09.02.01</t>
  </si>
  <si>
    <t>TOTALI - F.E.4.09.02.02</t>
  </si>
  <si>
    <t>TOTALI - F.E.5.10.01.01</t>
  </si>
  <si>
    <t>TOTALI - F.E.5.10.02.01</t>
  </si>
  <si>
    <t>TOTALI - F.E.5.10.03.01</t>
  </si>
  <si>
    <t>TOTALI - F.E.5.10.04.01</t>
  </si>
  <si>
    <t>TOTALI - F.E.5.10.05.01</t>
  </si>
  <si>
    <t>Fitti attivi</t>
  </si>
  <si>
    <t>TOTALI - F.E.6.11.01.02</t>
  </si>
  <si>
    <t>TOTALI - F.S.1.01.01.01</t>
  </si>
  <si>
    <t>TOTALI - F.S.1.01.01.02</t>
  </si>
  <si>
    <t>TOTALI - F.S.1.02.01.01</t>
  </si>
  <si>
    <t>TOTALI - F.S.1.02.02.01</t>
  </si>
  <si>
    <t>TOTALI - F.S.1.02.02.06</t>
  </si>
  <si>
    <t>TOTALI - F.S.1.02.02.08</t>
  </si>
  <si>
    <t>TOTALI - F.S.1.02.03.01</t>
  </si>
  <si>
    <t>TOTALI - F.S.1.02.03.03</t>
  </si>
  <si>
    <t>TOTALI - F.S.1.02.03.04</t>
  </si>
  <si>
    <t>TOTALI - F.S.1.02.03.05</t>
  </si>
  <si>
    <t>TOTALI - F.S.1.03.01.02</t>
  </si>
  <si>
    <t>TOTALI - F.S.1.03.01.03</t>
  </si>
  <si>
    <t>TOTALI - F.S.1.03.02.01</t>
  </si>
  <si>
    <t>TOTALI - F.S.1.03.03.01</t>
  </si>
  <si>
    <t>TOTALI - F.S.1.03.05.01</t>
  </si>
  <si>
    <t>TOTALI - F.S.1.03.05.02</t>
  </si>
  <si>
    <t>TOTALI - F.S.1.03.05.04</t>
  </si>
  <si>
    <t>TOTALI - F.S.1.03.05.08</t>
  </si>
  <si>
    <t>TOTALI - F.S.1.03.05.09</t>
  </si>
  <si>
    <t>TOTALI - F.S.1.03.05.10</t>
  </si>
  <si>
    <t>TOTALI - F.S.1.03.05.11</t>
  </si>
  <si>
    <t>TOTALI - F.S.1.03.05.13</t>
  </si>
  <si>
    <t>TOTALI - F.S.1.03.05.14</t>
  </si>
  <si>
    <t>TOTALI - F.S.1.03.05.15</t>
  </si>
  <si>
    <t>TOTALI - F.S.1.03.05.16</t>
  </si>
  <si>
    <t>TOTALI - F.S.1.03.05.17</t>
  </si>
  <si>
    <t>TOTALI - F.S.1.03.06.02</t>
  </si>
  <si>
    <t>TOTALI - F.S.1.03.06.04</t>
  </si>
  <si>
    <t>TOTALI - F.S.1.03.06.05</t>
  </si>
  <si>
    <t>TOTALI - F.S.1.03.06.06</t>
  </si>
  <si>
    <t>TOTALI - F.S.1.03.07.01</t>
  </si>
  <si>
    <t>TOTALI - F.S.1.04.01.01</t>
  </si>
  <si>
    <t>TOTALI - F.S.1.04.01.02</t>
  </si>
  <si>
    <t>TOTALI - F.S.1.04.01.03</t>
  </si>
  <si>
    <t>TOTALI - F.S.1.04.01.04</t>
  </si>
  <si>
    <t>TOTALI - F.S.1.04.02.01</t>
  </si>
  <si>
    <t>TOTALI - F.S.1.04.02.02</t>
  </si>
  <si>
    <t>TOTALI - F.S.1.04.03.01</t>
  </si>
  <si>
    <t>TOTALI - F.S.1.04.03.02</t>
  </si>
  <si>
    <t>TOTALI - F.S.1.04.03.04</t>
  </si>
  <si>
    <t>TOTALI - F.S.1.04.04.01</t>
  </si>
  <si>
    <t>TOTALI - F.S.1.04.04.03</t>
  </si>
  <si>
    <t>TOTALI - F.S.1.04.04.04</t>
  </si>
  <si>
    <t>TOTALI - F.S.1.04.04.05</t>
  </si>
  <si>
    <t>TOTALI - F.S.1.04.04.06</t>
  </si>
  <si>
    <t>TOTALI - F.S.1.04.04.07</t>
  </si>
  <si>
    <t>TOTALI - F.S.1.04.04.08</t>
  </si>
  <si>
    <t>TOTALI - F.S.1.04.04.10</t>
  </si>
  <si>
    <t>TOTALI - F.S.1.05.02.01</t>
  </si>
  <si>
    <t>TOTALI - F.S.1.05.03.01</t>
  </si>
  <si>
    <t>TOTALI - F.S.1.06.01.01</t>
  </si>
  <si>
    <t>TOTALI - F.S.1.06.02.01</t>
  </si>
  <si>
    <t>TOTALI - F.S.1.06.03.01</t>
  </si>
  <si>
    <t>TOTALI - F.S.1.06.04.01</t>
  </si>
  <si>
    <t>TOTALI - F.S.1.07.01.01</t>
  </si>
  <si>
    <t>TOTALI - F.S.1.07.02.01</t>
  </si>
  <si>
    <t>TOTALI - F.S.1.08.01.01</t>
  </si>
  <si>
    <t>TOTALI - F.S.1.08.03.01</t>
  </si>
  <si>
    <t>TOTALI - F.S.1.08.04.01</t>
  </si>
  <si>
    <t>TOTALI - F.S.1.10.01.01</t>
  </si>
  <si>
    <t>TOTALI - F.S.1.10.01.03</t>
  </si>
  <si>
    <t>TOTALI - F.S.1.10.01.04</t>
  </si>
  <si>
    <t>TOTALI - F.S.2.10.02.01</t>
  </si>
  <si>
    <t>TOTALI - F.S.2.10.02.02</t>
  </si>
  <si>
    <t>TOTALI - F.S.2.10.02.03</t>
  </si>
  <si>
    <t>TOTALI - F.S.2.10.02.04</t>
  </si>
  <si>
    <t>TOTALI - F.S.2.10.02.05</t>
  </si>
  <si>
    <t>TOTALI - F.S.2.10.02.06</t>
  </si>
  <si>
    <t>TOTALI - F.S.2.10.02.07</t>
  </si>
  <si>
    <t>TOTALI - F.S.2.10.02.08</t>
  </si>
  <si>
    <t>TOTALI - F.S.2.10.02.10</t>
  </si>
  <si>
    <t>TOTALI - F.S.2.10.02.11</t>
  </si>
  <si>
    <t>TOTALI - F.S.2.10.02.12</t>
  </si>
  <si>
    <t>TOTALI - F.S.2.10.02.13</t>
  </si>
  <si>
    <t>TOTALI - F.S.2.10.02.14</t>
  </si>
  <si>
    <t>TOTALI - F.S.2.10.02.15</t>
  </si>
  <si>
    <t>TOTALI - F.S.2.10.02.16</t>
  </si>
  <si>
    <t>TOTALI - F.S.2.10.02.17</t>
  </si>
  <si>
    <t>TOTALI - F.S.2.11.01.01</t>
  </si>
  <si>
    <t>TOTALI - F.S.2.11.01.02</t>
  </si>
  <si>
    <t>TOTALI - F.S.2.11.01.03</t>
  </si>
  <si>
    <t>TOTALI - F.S.2.11.01.04</t>
  </si>
  <si>
    <t>TOTALI - F.S.2.11.01.05</t>
  </si>
  <si>
    <t>TOTALI - F.S.2.11.01.06</t>
  </si>
  <si>
    <t>TOTALI - F.S.2.11.01.07</t>
  </si>
  <si>
    <t>TOTALI - F.S.2.11.01.08</t>
  </si>
  <si>
    <t>TOTALI - F.S.2.11.01.09</t>
  </si>
  <si>
    <t>TOTALI - F.S.2.11.02.01</t>
  </si>
  <si>
    <t>TOTALI - F.S.2.11.02.02</t>
  </si>
  <si>
    <t>TOTALI - F.S.2.11.02.03</t>
  </si>
  <si>
    <t>TOTALI - F.S.2.11.02.04</t>
  </si>
  <si>
    <t>TOTALI - F.S.2.11.02.05</t>
  </si>
  <si>
    <t>TOTALI - F.S.2.11.02.06</t>
  </si>
  <si>
    <t>TOTALI - F.S.2.11.02.07</t>
  </si>
  <si>
    <t>TOTALI - F.S.2.11.02.08</t>
  </si>
  <si>
    <t>TOTALI - F.S.2.11.02.09</t>
  </si>
  <si>
    <t>TOTALI - F.S.2.11.02.10</t>
  </si>
  <si>
    <t>TOTALI - F.S.2.11.02.11</t>
  </si>
  <si>
    <t>TOTALI - F.S.2.11.03.01</t>
  </si>
  <si>
    <t>TOTALI - F.S.2.11.03.02</t>
  </si>
  <si>
    <t>TOTALI - F.S.2.11.03.03</t>
  </si>
  <si>
    <t>TOTALI - F.S.2.11.03.04</t>
  </si>
  <si>
    <t>TOTALI - F.S.2.11.03.05</t>
  </si>
  <si>
    <t>TOTALI - F.S.2.11.03.06</t>
  </si>
  <si>
    <t>TOTALI - F.S.2.11.03.07</t>
  </si>
  <si>
    <t>TOTALI - F.S.2.11.03.08</t>
  </si>
  <si>
    <t>TOTALI - F.S.2.11.03.09</t>
  </si>
  <si>
    <t>TOTALI - F.S.2.11.03.10</t>
  </si>
  <si>
    <t>TOTALI - F.S.2.11.03.11</t>
  </si>
  <si>
    <t>TOTALI - F.S.2.11.03.13</t>
  </si>
  <si>
    <t>TOTALI - F.S.2.11.04.01</t>
  </si>
  <si>
    <t>TOTALI - F.S.2.11.04.02</t>
  </si>
  <si>
    <t>TOTALI - F.S.2.11.04.03</t>
  </si>
  <si>
    <t>TOTALI - F.S.2.11.04.04</t>
  </si>
  <si>
    <t>TOTALI - F.S.2.11.04.05</t>
  </si>
  <si>
    <t>TOTALI - F.S.2.11.04.07</t>
  </si>
  <si>
    <t>TOTALI - F.S.2.11.04.08</t>
  </si>
  <si>
    <t>TOTALI - F.S.2.11.04.09</t>
  </si>
  <si>
    <t>TOTALI - F.S.2.11.05.01</t>
  </si>
  <si>
    <t>TOTALI - F.S.2.12.01.02</t>
  </si>
  <si>
    <t>TOTALI - F.S.2.12.02.01</t>
  </si>
  <si>
    <t>TOTALI - F.S.2.12.02.02</t>
  </si>
  <si>
    <t>TOTALI - F.S.2.12.02.03</t>
  </si>
  <si>
    <t>TOTALI - F.S.3.13.01.01</t>
  </si>
  <si>
    <t>TOTALI - F.S.3.13.01.02</t>
  </si>
  <si>
    <t>TOTALI - F.S.3.13.02.01</t>
  </si>
  <si>
    <t>TOTALI - F.S.3.13.04.01</t>
  </si>
  <si>
    <t>TOTALI - F.S.3.14.04.01</t>
  </si>
  <si>
    <t>TOTALI - F.S.3.14.05.01</t>
  </si>
  <si>
    <t>TOTALI - F.S.3.14.09.01</t>
  </si>
  <si>
    <t>TOTALI - F.S.3.15.01.01</t>
  </si>
  <si>
    <t>TOTALI - F.S.3.15.02.01</t>
  </si>
  <si>
    <t>TOTALI - F.S.3.15.03.01</t>
  </si>
  <si>
    <t>TOTALI - F.S.6.22.01.01</t>
  </si>
  <si>
    <t>TOTALI - F.S.6.22.02.01</t>
  </si>
  <si>
    <t>TOTALI - F.S.6.22.03.01</t>
  </si>
  <si>
    <t>TOTALI - F.S.6.22.05.01</t>
  </si>
  <si>
    <t>TOTALI - F.S.7.23.01.01</t>
  </si>
  <si>
    <t>GESTIONE DEI DEBITI PROVENIENTI DA ESERCIZI PRECEDENTI</t>
  </si>
  <si>
    <t>1986/4889</t>
  </si>
  <si>
    <t>COMUNE di PADOVA</t>
  </si>
  <si>
    <t>MARCHIONNO ANTONIO</t>
  </si>
  <si>
    <t>RUSSO FRANCESCA MANUELA</t>
  </si>
  <si>
    <t>STAITI LAURA</t>
  </si>
  <si>
    <t>UNIVERSITA'  DELLA CALABRIA</t>
  </si>
  <si>
    <t>MINISTERO DELL'ISTRUZIONE,DELL'UNIVERSITA' E DELLA RICERCA-MIUR</t>
  </si>
  <si>
    <t>Fondazione per la Ricerca Biomedica Avanzata</t>
  </si>
  <si>
    <t>PAPAZOGLOU ANNA</t>
  </si>
  <si>
    <t>BOSO SILVIA</t>
  </si>
  <si>
    <t>PASCALI ANGELO</t>
  </si>
  <si>
    <t>CASAROTTI MARCO</t>
  </si>
  <si>
    <t>FONDAZIONE CASSAMARCA  TREVIGIANA</t>
  </si>
  <si>
    <t>CONSORZIO OMNIACOM EXPO E-LEARNING 2005</t>
  </si>
  <si>
    <t>MOCELLIN SILVIA</t>
  </si>
  <si>
    <t>MARCOLLI MAURA</t>
  </si>
  <si>
    <t>TISO ARIANNA</t>
  </si>
  <si>
    <t>SCHEUBER MATTHIAS</t>
  </si>
  <si>
    <t>MINISTERO POLITICHE AGRICOLE FORESTALI</t>
  </si>
  <si>
    <t>SIPA SPA</t>
  </si>
  <si>
    <t>PIVA ANNA</t>
  </si>
  <si>
    <t>SPAGNOL MARTINA</t>
  </si>
  <si>
    <t>Chiroli Massimo - Manutenzioni-Riparazioni-allestimenti Chiroli Massimo</t>
  </si>
  <si>
    <t>GARDI MARIO</t>
  </si>
  <si>
    <t>GRAZIOTTO ROMINA</t>
  </si>
  <si>
    <t>Azienda Unita Locale Socio Sanitaria n. 16 di Padova  - U.L.S.S. n. 16</t>
  </si>
  <si>
    <t>MINISTERO DELL'UNIVERSITA' E DELLA RICERCA</t>
  </si>
  <si>
    <t>Veneto Nanotech S.C.p.A.</t>
  </si>
  <si>
    <t>Città di Chioggia</t>
  </si>
  <si>
    <t>UNIVERSITA' UMANESIMO LATINO S.P.A.</t>
  </si>
  <si>
    <t>COSTA RAIL SRL - RSI GROUP</t>
  </si>
  <si>
    <t>NAVARRO EMANUELE</t>
  </si>
  <si>
    <t>DOROTEA LAURA</t>
  </si>
  <si>
    <t>ASSICURAZIONI GENERALI Spa</t>
  </si>
  <si>
    <t>RIVVEK SPA</t>
  </si>
  <si>
    <t>RIZZETTO CRISTIAN</t>
  </si>
  <si>
    <t>COREZZOLA MARIA ELENA</t>
  </si>
  <si>
    <t>BRAGAGNOLO DOMENICA SARA</t>
  </si>
  <si>
    <t>MILANI ALBERTA</t>
  </si>
  <si>
    <t>CECCHI ALESSANDRO</t>
  </si>
  <si>
    <t>CONCOLATO SERENA</t>
  </si>
  <si>
    <t>FRANCHI FEDERICA</t>
  </si>
  <si>
    <t>GENTILOMO CHIARA</t>
  </si>
  <si>
    <t>LUNARDI NOEMI</t>
  </si>
  <si>
    <t>LIONETTI IVANA</t>
  </si>
  <si>
    <t>MANIA DESPINA</t>
  </si>
  <si>
    <t>MENEGUZZI CRISTINA</t>
  </si>
  <si>
    <t>MARIN LAURA</t>
  </si>
  <si>
    <t>MATTIELLO LAURA</t>
  </si>
  <si>
    <t>SINIGAGLIA RICCARDO</t>
  </si>
  <si>
    <t>Museo Tridentino di Scienze Naturali</t>
  </si>
  <si>
    <t>CASSA ITALIANA DI PREVIDENZA ED ASSISTENZA GEOMETRI LIBERI PROFESSIONISTI</t>
  </si>
  <si>
    <t>Mescoli Claudia</t>
  </si>
  <si>
    <t>PELLOSO CARLO</t>
  </si>
  <si>
    <t xml:space="preserve">1 POSTO RICERCATORE-FAC. MED. CHIRURGIA-MED/41-Anestesiologia-1° anno </t>
  </si>
  <si>
    <t>Nale Guglielmina</t>
  </si>
  <si>
    <t>SALTUARIO</t>
  </si>
  <si>
    <t xml:space="preserve">PROGETTO BIOTECH II ISIB-CNR/ATI </t>
  </si>
  <si>
    <t>Azienda Mascia Francesco Mascia Francesco</t>
  </si>
  <si>
    <t>CGA S.p.A.</t>
  </si>
  <si>
    <t>SCAFI PATRIZIA</t>
  </si>
  <si>
    <t>Azienda Agricola T e T Produce</t>
  </si>
  <si>
    <t xml:space="preserve"> Iva su Riso Basso Veronese</t>
  </si>
  <si>
    <t>EUROPEAN COMMISSION - DIRECTORATE GENERAL</t>
  </si>
  <si>
    <t>TRIBUNALE CIVILE DI PADOVA</t>
  </si>
  <si>
    <t xml:space="preserve">CONTRATT DI RICERCA- PROGETTO PD 04  D0064 6^ RATA PROF. URSINI </t>
  </si>
  <si>
    <t>ENEL INGEGNERIA E INNOVAZIONE S.p.A.</t>
  </si>
  <si>
    <t>BASSI LUCA</t>
  </si>
  <si>
    <t>CAPPELLINI MARCO</t>
  </si>
  <si>
    <t xml:space="preserve">Accordo Collab. Scient. IZSVe "val. ef. regimi vac. allev. bov...." Gottardo </t>
  </si>
  <si>
    <t>CHIARELLO FABRIZIO</t>
  </si>
  <si>
    <t xml:space="preserve">RICERCA IZS VE 12/2007 SVILUPPO DI PROCEDURE E ANALISI  RESP. DE CARLO </t>
  </si>
  <si>
    <t>EUROPEAN COMMISSION</t>
  </si>
  <si>
    <t>SANITARIA SCALIGERA S.r.L.</t>
  </si>
  <si>
    <t>TOSATTO SILVIO</t>
  </si>
  <si>
    <t xml:space="preserve">PROGETTO INTERREG IIIB GEP PROF. BORGA </t>
  </si>
  <si>
    <t xml:space="preserve">Fattura 17C0090/11 (imp) - Concessione Aula E il giorno 8 aprile 2011 </t>
  </si>
  <si>
    <t xml:space="preserve">Fattura 17C0090/11 (iva) - Concessione Aula E il giorno 8 aprile 2011 </t>
  </si>
  <si>
    <t>FONDAZIONE OSPEDALE SAN CAMILLO</t>
  </si>
  <si>
    <t xml:space="preserve">pagamento per conto Fondazione Fattura Notaio Giavi relativa ad atto costit Fondaz. DR Rep. 1388/12 </t>
  </si>
  <si>
    <t>COSSU RAFFAELLO</t>
  </si>
  <si>
    <t xml:space="preserve">Anticip 50% Contratto INTERREG IV ID 5064- SAFE-A-HEAD -  ing. Petrone - scad. 31/5/14  </t>
  </si>
  <si>
    <t xml:space="preserve">Contr. n.19/2011/DIM- CTR UE HEAVY cOPTer - 7FP - GA n. 278416 -prof.  Benini  </t>
  </si>
  <si>
    <t xml:space="preserve"> Contratto ricerca SYSTEM SERVICE (Resp. Scien. dott. M.De Carli)-QUota Imponibile Rata conclusiva</t>
  </si>
  <si>
    <t>BALLEELLO PIETRO</t>
  </si>
  <si>
    <t>DOTT. LONGO FABIO</t>
  </si>
  <si>
    <t>AZZOLIN CLAUDIO</t>
  </si>
  <si>
    <t>GENERO STEFANO</t>
  </si>
  <si>
    <t>FRESCURA SABRINA</t>
  </si>
  <si>
    <t>FIORETTO BARBARA</t>
  </si>
  <si>
    <t>FIORIO RENATO</t>
  </si>
  <si>
    <t>PARCO FAUNISTICO VALCORBA DEGLI AGOSTINI NICOLETTA</t>
  </si>
  <si>
    <t>PATERLINI ANNA</t>
  </si>
  <si>
    <t>AZIENDA AGRICOLA SCANDOLA MICHELE</t>
  </si>
  <si>
    <t>FEDE LIVIA</t>
  </si>
  <si>
    <t>DOTT. BARRESI VINCENZO</t>
  </si>
  <si>
    <t>LESO PASQUA</t>
  </si>
  <si>
    <t>GARIGGIO SERGIO</t>
  </si>
  <si>
    <t>AZIENDA AGRICOLA "IL FUTURO" SIGNORINI LAURA</t>
  </si>
  <si>
    <t>PIETROGRANDE ROBERTO</t>
  </si>
  <si>
    <t>BATTAGLIA MORENO</t>
  </si>
  <si>
    <t>MONTEMURRO MICHELE</t>
  </si>
  <si>
    <t>MONETTI ENRICO</t>
  </si>
  <si>
    <t>GEMIGNANI GIULIA</t>
  </si>
  <si>
    <t>DR. BOESSO FILIPPO - MEDICO VETERINARIO BOESSO FILIPPO</t>
  </si>
  <si>
    <t>AMICABILE LUIGI</t>
  </si>
  <si>
    <t>SCHIANO CRISTINA</t>
  </si>
  <si>
    <t xml:space="preserve">PROGRAMMA VIGONI - Ateneo Italo Tedesco - MANNI - II e III rata </t>
  </si>
  <si>
    <t xml:space="preserve"> conv. V.M.C. "Attività di studio e analisi tecniche su pozzetti in cemento per fognature"</t>
  </si>
  <si>
    <t xml:space="preserve">IIa rata ct. n. 1/2011 Ateneo Italo Tedesco - Granozzi - </t>
  </si>
  <si>
    <t>RONZANI GIORGIO</t>
  </si>
  <si>
    <t>BOCCARDO FABIO</t>
  </si>
  <si>
    <t>AGGUJARO IGNAZIO di AGGUJARO IGNAZIO</t>
  </si>
  <si>
    <t>TEZZA FABIANA</t>
  </si>
  <si>
    <t>Donà Valentina</t>
  </si>
  <si>
    <t>LICOSA LIBRERIA COMMISSIONARIA SANSONI SPA</t>
  </si>
  <si>
    <t>AZZALINI MARCO</t>
  </si>
  <si>
    <t xml:space="preserve">1 POSTO DI RICERCATORE-ex FAC. MEDICINA CHIRURGIA- MED/38-4° anno </t>
  </si>
  <si>
    <t xml:space="preserve">progetto INTERREG BioDiNet quota Regione Friuli  dott. Macolino </t>
  </si>
  <si>
    <t>MISTRAL S.R.L.</t>
  </si>
  <si>
    <t>BUTTINI PAOLO ANDREA</t>
  </si>
  <si>
    <t xml:space="preserve">Di Iorio - 5° rata - Ass. di ricerca - Ass. retinite pigmentosa - tit. "Retinite pigmentosa:..." </t>
  </si>
  <si>
    <t>OSELLA FEDERICO</t>
  </si>
  <si>
    <t xml:space="preserve">Contr. n. 57/2012 - II^ rata - Industria 2015 - DEFCOM (TTS)- prof. Bariani (scad. 23/01/15) </t>
  </si>
  <si>
    <t>ACCORDO ANNUALE CARRIER</t>
  </si>
  <si>
    <t>BET LUCIANO</t>
  </si>
  <si>
    <t>ZULIAN CECILIA</t>
  </si>
  <si>
    <t>PEDONE MARIA MADDALENA</t>
  </si>
  <si>
    <t>BARISA MARLENA</t>
  </si>
  <si>
    <t xml:space="preserve">rit. IRES   su FT N. 102C0JE/2013  analisi e campionamenti </t>
  </si>
  <si>
    <t>GANDELLI ERMES</t>
  </si>
  <si>
    <t xml:space="preserve">FT N. 113C0JE/2013  analisi e campionamenti </t>
  </si>
  <si>
    <t>AMBROSIANO IVAN</t>
  </si>
  <si>
    <t>KOVACI FLORJAN</t>
  </si>
  <si>
    <t xml:space="preserve">SALDO CONTR. N. 8 DEL 2011 REHABILITATIVE WAYOUT IN RESPONSIVE HOME ENVIRONMENTS-REWIRE CASTIELLO </t>
  </si>
  <si>
    <t xml:space="preserve">Recupero spese telefoniche 1/10/2012-30/3/2013 </t>
  </si>
  <si>
    <t xml:space="preserve">Prefinanziamento+anticipazione Progetto UE - LIFE+- W-LAP - LIFE11 ENV/IT/110- prof. Scipioni </t>
  </si>
  <si>
    <t xml:space="preserve">Prefinanziamento +anticipazione  (Contr.n.761) Progetto LIFE+ 12 NAT/IT/001122 -VIMINE-Prof.Palmeri </t>
  </si>
  <si>
    <t xml:space="preserve">PROVE  58/2013/HV </t>
  </si>
  <si>
    <t xml:space="preserve">Legge 6/2000-bando 2012-contrib.prog."Arte Scienza Tecnologia...."ACPR12_0016 prof. Peruzzi </t>
  </si>
  <si>
    <t xml:space="preserve">Contributo regione veneto per realizzazione centro di ricerca per il restauro Villa Revedin Bolasco </t>
  </si>
  <si>
    <t>INGENIOTEC ZILIO PAOLO</t>
  </si>
  <si>
    <t>GRISAN FRANCO</t>
  </si>
  <si>
    <t>Iva accordo di servizi 2013</t>
  </si>
  <si>
    <t xml:space="preserve">Fattura 195C0JE/13 (imp) - Analisi per determinazione n. fibre amianto aerodisperse e campionamenti </t>
  </si>
  <si>
    <t xml:space="preserve">Fattura 195C0JE/13 (iva) - Analisi per determinazione n. fibre amianto aerodisperse e campionamenti </t>
  </si>
  <si>
    <t>REYNOLDS ANDREW</t>
  </si>
  <si>
    <t>ISTITUTO DI RICERCA PEDIATRICA CITTA' DELLA SPERANZA-FONDAZIONE</t>
  </si>
  <si>
    <t>GRUPPO EDITORIALE ZANARDI</t>
  </si>
  <si>
    <t xml:space="preserve">iva su  ct.955/13  </t>
  </si>
  <si>
    <t xml:space="preserve">IVA SU A.F. 2275/2013 </t>
  </si>
  <si>
    <t>STELLA LUCA</t>
  </si>
  <si>
    <t>LIBRERIA AZUNI LONGOBARDI EMILIANO FEDERICO</t>
  </si>
  <si>
    <t>LIBRERIA INTERNAZIONALE ROMAGNOSI GOBBI ROMANO</t>
  </si>
  <si>
    <t>MENIN STEFANO</t>
  </si>
  <si>
    <t>BORRELLI MARIA ROSARIO</t>
  </si>
  <si>
    <t>CAREGNINI ANDREA</t>
  </si>
  <si>
    <t>BAGNOLI FEDERICO</t>
  </si>
  <si>
    <t>Libreria Rinoceronte di Vago Giovanni Vago Giovanni</t>
  </si>
  <si>
    <t>Accordo gestione-sviluppo attività formaz. territorio clodiense-Museo Olivi-quota Dip.21-A.A.12/13</t>
  </si>
  <si>
    <t>Accordo gestione-sviluppo attività formaz.territorio clodiense-Museo Olivi-spese gen.li -A.A.12/13</t>
  </si>
  <si>
    <t xml:space="preserve">FINANZIAMENTO CORSO LAUREA GIURISPRUDENZA- SEDE DI TREVISO- A.A.13/14 </t>
  </si>
  <si>
    <t>UNIVERSITY OF MUNICH - LMU -</t>
  </si>
  <si>
    <t>GSCHLEIER MARTIN</t>
  </si>
  <si>
    <t>Azad Md Saiful</t>
  </si>
  <si>
    <t>2014/10086</t>
  </si>
  <si>
    <t>Fattura 20C090/14 (imp)-Concessione Aula 2O presso polo didattico di Scienza della Terra il 15.01.14</t>
  </si>
  <si>
    <t>2014/10087</t>
  </si>
  <si>
    <t>Fattura 20C090/14 (iva)-Concessione Aula 2O presso polo didattico di Scienza della Terra il 15.01.14</t>
  </si>
  <si>
    <t>2014/10166</t>
  </si>
  <si>
    <t>AGREEMENT N. 201222730-02 - NIH AWARD P01AG025532 UNIVERSITY OF CALIFORNIA DAVIS YEAR 6</t>
  </si>
  <si>
    <t>2014/10169</t>
  </si>
  <si>
    <t>AGREEMENT N. 201222730-02 - NIH AWARD P01AG025532 UNIVERSITY OF CALIFORNIA DAVIS 7 YEAR</t>
  </si>
  <si>
    <t>2014/10172</t>
  </si>
  <si>
    <t>Fattura 22C090/14 (imp)-Concessione Aula 2O presso Polo Didattico di Scienze della Terra il 11.02.14</t>
  </si>
  <si>
    <t>2014/10173</t>
  </si>
  <si>
    <t>Fattura 22C090/14 (iva)-Concessione Aula 2O presso Polo Didattico di Scienze della Terra il 11.02.14</t>
  </si>
  <si>
    <t>2014/10178</t>
  </si>
  <si>
    <t>Fattura 17CE56/14 (imp) - Vendita libri editi da Padova University Press</t>
  </si>
  <si>
    <t>2014/1018</t>
  </si>
  <si>
    <t>Fattura 4C090/14 (imp)-Richiesta parere progetto ricerca "Uso cellule..." prof.Denaro (n.3/14 CEASA)</t>
  </si>
  <si>
    <t>UNIVERSITA' "CAMPUS BIO-MEDICO" DI ROMA</t>
  </si>
  <si>
    <t>2014/10181</t>
  </si>
  <si>
    <t>Fattura 20CE56/14 (imp) - Vendita libri editi da Padova University Press</t>
  </si>
  <si>
    <t>LIBRERIA GODEL SRL</t>
  </si>
  <si>
    <t>2014/10182</t>
  </si>
  <si>
    <t>Fattura 21CE56/14 (imp) - Vendita libri editi da Padova University Press</t>
  </si>
  <si>
    <t>2014/10185</t>
  </si>
  <si>
    <t>Fattura 23CE56/14 (imp) - Vendita libri editi da Padova University Press</t>
  </si>
  <si>
    <t>LIBRERIA EUROPA GUIGGI BRUNO</t>
  </si>
  <si>
    <t>2014/10186</t>
  </si>
  <si>
    <t>Fattura 24CE56/14 (imp) - Vendita libri editi da Padova University Press</t>
  </si>
  <si>
    <t>A.L.A. - S.R.L.</t>
  </si>
  <si>
    <t>2014/10190</t>
  </si>
  <si>
    <t>Fattura 28CE56/14 (imp) - Vendita libri editi da Padova University Press</t>
  </si>
  <si>
    <t>2014/10191</t>
  </si>
  <si>
    <t>Fattura 29CE56/14 (imp) - Vendita libri editi da Padova University Press</t>
  </si>
  <si>
    <t>LIBRERIA CORTINA TORINO S.R.L.</t>
  </si>
  <si>
    <t>2014/10193</t>
  </si>
  <si>
    <t>Fattura 31CE56/14 (imp) - Vendita libri editi da Padova University Press</t>
  </si>
  <si>
    <t>LIBRERIA UNIVERSITARIA BONILLI ANDREA</t>
  </si>
  <si>
    <t>2014/1021</t>
  </si>
  <si>
    <t>Fattura 4C090/14 (iva)-Richiesta parere progetto ricerca "Uso cellule..." prof.Denaro (n.3/14 CEASA)</t>
  </si>
  <si>
    <t>2014/1022</t>
  </si>
  <si>
    <t>Fattura 5C090/14 (imp)-Richiesta parere progetto ricerca "Uso cellule..."prof.Denaro (n.14/14 CEASA)</t>
  </si>
  <si>
    <t>2014/1025</t>
  </si>
  <si>
    <t>Fattura 5C090/14 (iva)-Richiesta parere progetto ricerca "Uso cellule..."prof.Denaro (n.14/14 CEASA)</t>
  </si>
  <si>
    <t>2014/1028</t>
  </si>
  <si>
    <t>Restituzione Prestito a CIVEN garantito da pegno D.R. Rep.640/2014 Prot. 45816</t>
  </si>
  <si>
    <t>CIVEN Consorzio interuniversitario Veneto per le Nanotecnologie</t>
  </si>
  <si>
    <t>2014/10340</t>
  </si>
  <si>
    <t>Contratto: "... prestazione di abrasivi su supporto flessibile" - Prof. G.Concheri</t>
  </si>
  <si>
    <t>LEVORATO ABRASIVI S.R.L.</t>
  </si>
  <si>
    <t>2014/10342</t>
  </si>
  <si>
    <t>AF 640/14 - Analisi di:"Attività antiossidante e antiinfiammatoria di estratti..." Dr.ssa Montopoli</t>
  </si>
  <si>
    <t>ECOBASE</t>
  </si>
  <si>
    <t>2014/10343</t>
  </si>
  <si>
    <t>2014/10557</t>
  </si>
  <si>
    <t>Saldo Convenzione ricerca "Inclusione sociale, riduzione della povertà e sv.econ. nelle aree rurali"</t>
  </si>
  <si>
    <t>2014/10737</t>
  </si>
  <si>
    <t>Progetto LIFE+11 GESTIRE - Pettenella</t>
  </si>
  <si>
    <t>2014/11043</t>
  </si>
  <si>
    <t>AF662 -"Analisi dimensioni particelle tramite laser diffraction di vitamina b2" Dr.ssa.Franceschinis</t>
  </si>
  <si>
    <t>SINTOFARM SPA</t>
  </si>
  <si>
    <t>2014/11044</t>
  </si>
  <si>
    <t>2014/11064</t>
  </si>
  <si>
    <t>Contributo Regione Veneto DGR 2805 30.12.2013 Resp.scientifico prof. Manlio Piva titolo "Aria"</t>
  </si>
  <si>
    <t>2014/11078</t>
  </si>
  <si>
    <t>XICCATO - messa a punto di metodi di analisi dei minerali...scad. 30/11/2014</t>
  </si>
  <si>
    <t>AMETEK S.r.l.</t>
  </si>
  <si>
    <t>2014/11079</t>
  </si>
  <si>
    <t>2014/11108</t>
  </si>
  <si>
    <t>Imponibile Fatt. 17 del 08/05/2014 - servizio sequenziamento DNA</t>
  </si>
  <si>
    <t>2014/11109</t>
  </si>
  <si>
    <t xml:space="preserve">Maggiore assegnazione progetto PROFILI modifica al contr. del 12.09.2013 FVG) </t>
  </si>
  <si>
    <t>2014/11110</t>
  </si>
  <si>
    <t>IVA Fatt. 17 del 08/05/2014 - servizio sequenziamento DNA</t>
  </si>
  <si>
    <t>2014/11218</t>
  </si>
  <si>
    <t>Contratto UE - GlLOBAQUA "managing the effects of multiple stresors on aquatic..." prof. Cassiani</t>
  </si>
  <si>
    <t>CONSEJO SUPERIOR DE INVESTIGACIONES CIENTIFICAS</t>
  </si>
  <si>
    <t>2014/11302</t>
  </si>
  <si>
    <t>Contributo Regione Veneto al progetto del MIUR legge 6/2000 "Arte, Scienza Tecnologia.." pr. Peruzzi</t>
  </si>
  <si>
    <t>2014/11317</t>
  </si>
  <si>
    <t>MENGOLI ALFREDO</t>
  </si>
  <si>
    <t>2014/11318</t>
  </si>
  <si>
    <t>2014/11494</t>
  </si>
  <si>
    <t>PROGETTO CARIPLO (BANDO 2013) SU "DEVELOPMENT OF AN INNOVATIVE TARGETED THERAPY..." - CALABRESE</t>
  </si>
  <si>
    <t>2014/11603</t>
  </si>
  <si>
    <t>1 POSTO AGG. SC. SPEC. ENDOCRINOLOGIA E MALATTIE DEL RICAMBIO-A.A. 13/14-3° anno</t>
  </si>
  <si>
    <t>2014/11604</t>
  </si>
  <si>
    <t>1 POSTO AGG. SC. SPEC. CHIRURGIA GENERALE- A.A. 13/14-3° anno</t>
  </si>
  <si>
    <t>2014/11635</t>
  </si>
  <si>
    <t>2 POSTI AGG. SC. SPEC. ONCOLOGIA MEDICA-A.A. 13/14-2° anno</t>
  </si>
  <si>
    <t>2014/11637</t>
  </si>
  <si>
    <t>1 POSTO AGG. SC. SPEC. CHIRURGIA GENERALE-A.A. 13/14-2° anno</t>
  </si>
  <si>
    <t>2014/11659</t>
  </si>
  <si>
    <t>2 POSTI AGG. SC. SPEC. ONCOLOGIA- A.A. 13/14-4° anno</t>
  </si>
  <si>
    <t>2014/11665</t>
  </si>
  <si>
    <t>1 POSTO AGG. SC. SPEC. CHIRURGIA GENERALE- A.A.13/14-4° anno</t>
  </si>
  <si>
    <t>2014/11675</t>
  </si>
  <si>
    <t>CONVENZIONE A.P.S. HOLDING  - Consulenza sanitaria personale dipendente - resp. Prof. Lotti</t>
  </si>
  <si>
    <t>2014/11679</t>
  </si>
  <si>
    <t>2014/11686</t>
  </si>
  <si>
    <t>2014/11706</t>
  </si>
  <si>
    <t>Progetto CLIMATE-FIT-FOREST n.295136 VII PQ Marie Curie Actions-Cavalli-Integrazione Secondment SU</t>
  </si>
  <si>
    <t>2014/11715</t>
  </si>
  <si>
    <t>Caratterizazione di materiali isolanti (prof. Conte) - 1^ RATA</t>
  </si>
  <si>
    <t>EUROFIBRE spa</t>
  </si>
  <si>
    <t>2014/11716</t>
  </si>
  <si>
    <t>IVA - Caratterizazione di materiali isolanti (prof. Conte) - 1^ RATA</t>
  </si>
  <si>
    <t>2014/11933</t>
  </si>
  <si>
    <t>Protocollo UNIMORE-SMECHIMAI "Caratterizz. biologica carcinoma mammario.." prof. Conte 30/4/2015</t>
  </si>
  <si>
    <t>2014/12069</t>
  </si>
  <si>
    <t>LA VULNERABILITA' DEI BAMBINI: PROGETTO PILOTA PER LO SVILUPPO... - ARGENTINA (PROF.GREGORI)</t>
  </si>
  <si>
    <t>2014/12097</t>
  </si>
  <si>
    <t>IDENTIFICAZIONE DEI PERCORSI CAUSALI PER APNEA OSTRUTTIVA DEL SONNO... - INDIA (DOTT.SSA BALDI)</t>
  </si>
  <si>
    <t>2014/12655</t>
  </si>
  <si>
    <t>realizzazione di analisi teleosservative (satellite, aereo, drone, Lidar, Radar) - Ente Parco AG</t>
  </si>
  <si>
    <t>Ente Parco archeologico di Agrigento</t>
  </si>
  <si>
    <t>2014/12760</t>
  </si>
  <si>
    <t xml:space="preserve">Prog. FSE DGR 1148/2013 "Assegni di ricerca" tip. A - codice 1/5 - prof. Barolo </t>
  </si>
  <si>
    <t>2014/12764</t>
  </si>
  <si>
    <t>Prog. FSE DGR 1148/2013 "Assegni di ricerca" tip. A - codice 1/6 - prof. Beghi</t>
  </si>
  <si>
    <t>2014/12768</t>
  </si>
  <si>
    <t>Prog. FSE DGR 1148/2013 "Assegni di ricerca" tip. A - codice 1/11 - prof. Berzaghi</t>
  </si>
  <si>
    <t>2014/12774</t>
  </si>
  <si>
    <t>Prog. FSE DGR 1148/2013 "Assegni di ricerca" tip. A - codice 1/12 - prof. Bezzo</t>
  </si>
  <si>
    <t>2014/12787</t>
  </si>
  <si>
    <t>DGR 2579 DEL 20.12.13-progetto servizio civile regionale volontario (1 volontario-A.A.14/15)</t>
  </si>
  <si>
    <t>2014/12799</t>
  </si>
  <si>
    <t>Prog. FSE DGR 1148/2013 "Assegni di ricerca" tip. A - codice 1/15 - prof. Canazza Targon</t>
  </si>
  <si>
    <t>2014/12800</t>
  </si>
  <si>
    <t>Prog. FSE DGR 1148/2013 "Assegni di ricerca" tip. A - codice 1/18 - prof. Comin</t>
  </si>
  <si>
    <t>2014/12801</t>
  </si>
  <si>
    <t>Prog. FSE DGR 1148/2013 "Assegni di ricerca" tip. A - codice 1/19 - prof.ssa Corich</t>
  </si>
  <si>
    <t>2014/12803</t>
  </si>
  <si>
    <t>Prog. FSE DGR 1148/2013 "Assegni di ricerca" tip. A - codice 1/20 - prof. Cossalter</t>
  </si>
  <si>
    <t>2014/12807</t>
  </si>
  <si>
    <t>Prog. FSE DGR 1148/2013 "Assegni di ricerca" tip. A - codice 1/23 - prof.ssa Dalle Zotte</t>
  </si>
  <si>
    <t>2014/12808</t>
  </si>
  <si>
    <t>Prog. FSE DGR 1148/2013 "Assegni di ricerca" tip. A - codice 1/24 - prof. De Carli</t>
  </si>
  <si>
    <t>2014/12809</t>
  </si>
  <si>
    <t>Prog. FSE DGR 1148/2013 "Assegni di ricerca" tip. A - codice 1/25 - prof. Di Noto</t>
  </si>
  <si>
    <t>2014/12810</t>
  </si>
  <si>
    <t>Prog. FSE DGR 1148/2013 "Assegni di ricerca" tip. A - codice 1/27 - prof. Doria</t>
  </si>
  <si>
    <t>2014/12863</t>
  </si>
  <si>
    <t>Prog. FSE DGR 1148/2013 "Assegni di ricerca" tip. A - codice 1/28- prof. Elvassore</t>
  </si>
  <si>
    <t>2014/12865</t>
  </si>
  <si>
    <t xml:space="preserve">Prog. FSE DGR 1148/2013 "Assegni di ricerca" tip. A - codice 1/39 - prof.ssa Novello </t>
  </si>
  <si>
    <t>2014/12866</t>
  </si>
  <si>
    <t>Prog. FSE DGR 1148/2013 "Assegni di ricerca" tip. A - codice 1/40 - prof. Nucci</t>
  </si>
  <si>
    <t>2014/12867</t>
  </si>
  <si>
    <t>Prog. FSE DGR 1148/2013 "Assegni di ricerca" tip. A - codice 1/47 - prof. Bianchi</t>
  </si>
  <si>
    <t>2014/12868</t>
  </si>
  <si>
    <t>Prog. FSE DGR 1148/2013 "Assegni di ricerca" tip. A - codice 101/2- prof. Favaron</t>
  </si>
  <si>
    <t>2014/12870</t>
  </si>
  <si>
    <t>Prog. FSE DGR 1148/2013 "Assegni di ricerca" tip. A - codice 101/4 - prof. Frangipane di Regalbono</t>
  </si>
  <si>
    <t>2014/12871</t>
  </si>
  <si>
    <t>Prog. FSE DGR 1148/2013 "Assegni di ricerca" tip. A - codice 101/5 prof. Galliani</t>
  </si>
  <si>
    <t>2014/12873</t>
  </si>
  <si>
    <t>Prog. FSE DGR 1148/2013 "Assegni di ricerca" tip. A - codice 101/6 - prof. Galvanetto</t>
  </si>
  <si>
    <t>2014/12874</t>
  </si>
  <si>
    <t>Prog. FSE DGR 1148/2013 "Assegni di ricerca" tip. A - codice 101/7 - prof.ssa Garengo</t>
  </si>
  <si>
    <t>2014/12875</t>
  </si>
  <si>
    <t>Prog. FSE DGR 1148/2013 "Assegni di ricerca" tip. A - codice 101/8 - prof.ssa Gatto</t>
  </si>
  <si>
    <t>2014/12876</t>
  </si>
  <si>
    <t>Prog. FSE DGR 1148/2013 "Assegni di ricerca" tip. A - codice 101/11 - prof. Giordano</t>
  </si>
  <si>
    <t>2014/12877</t>
  </si>
  <si>
    <t>Prog. FSE DGR 1148/2014 "Assegni di ricerca" tip. A codice 101/12 - prof. Guarnieri</t>
  </si>
  <si>
    <t>2014/12878</t>
  </si>
  <si>
    <t>Prog. FSE DGR 1148/2014 "Assegni di ricerca" tip. A codice 101/13 - prof.ssa Guidolin</t>
  </si>
  <si>
    <t>2014/12887</t>
  </si>
  <si>
    <t>Prog. FSE DGR 1148/2014 "Assegni di ricerca" tip. A codice 101/17 - prof.ssa Lorenzetti</t>
  </si>
  <si>
    <t>2014/12910</t>
  </si>
  <si>
    <t>Prog. FSE DGR 1148/2014 "Assegni di ricerca" tip. A codice 101/18  prof.ssa Lucangeli</t>
  </si>
  <si>
    <t>2014/12913</t>
  </si>
  <si>
    <t xml:space="preserve">Prog. FSE DGR 1148/2014 "Assegni di ricerca" tip. A codice 101/23 prof. Modesti </t>
  </si>
  <si>
    <t>2014/12917</t>
  </si>
  <si>
    <t>Prog. FSE DGR 1148/2014 "Assegni di ricerca" tip. A codice 101/24 prof. Modesti</t>
  </si>
  <si>
    <t>2014/12921</t>
  </si>
  <si>
    <t>Prog. FSE DGR 1148/2014 "Assegni di ricerca" tip. A codice 101/26 prof.ssa Morpurgo</t>
  </si>
  <si>
    <t>2014/12925</t>
  </si>
  <si>
    <t>Prog. FSE DGR 1148/2014 "Assegni di ricerca" tip. A codice 201/1 prof. Paccagnella</t>
  </si>
  <si>
    <t>2014/12927</t>
  </si>
  <si>
    <t>Prog. FSE DGR 1148/2014 "Assegni di ricerca" tip. A codice 201/2 prof. Palazzi</t>
  </si>
  <si>
    <t>2014/12928</t>
  </si>
  <si>
    <t>Prog. FSE DGR 1148/2014 "Assegni di ricerca" tip. A codice 201/3 prof. Paoletti</t>
  </si>
  <si>
    <t>2014/12931</t>
  </si>
  <si>
    <t>Prog. FSE DGR 1148/2014 "Assegni di ricerca" tip. A codice 201/5 prof. Pavarin</t>
  </si>
  <si>
    <t>2014/12934</t>
  </si>
  <si>
    <t>Prog. FSE DGR 1148/2014 "Assegni di ricerca" tip. A codice 201/6 prof. Pellegrino</t>
  </si>
  <si>
    <t>2014/12935</t>
  </si>
  <si>
    <t>Prog. FSE DGR 1148/2014 "Assegni di ricerca" tip. A codice 201/7 prof.ssa Pietrobon</t>
  </si>
  <si>
    <t>2014/12936</t>
  </si>
  <si>
    <t>Prog. FSE DGR 1148/2014 "Assegni di ricerca" tip. A codice 201/9 prof. Pirotti</t>
  </si>
  <si>
    <t>2014/12940</t>
  </si>
  <si>
    <t>Prog. FSE DGR 1148/2014 "Assegni di ricerca" tip. A codice 201/10 prof.ssa Pisani</t>
  </si>
  <si>
    <t>2014/12972</t>
  </si>
  <si>
    <t xml:space="preserve">Prog. FSE DGR 1148/2014 "Assegni di ricerca" tip. A codice 201/12 prof.ssa Rigobello </t>
  </si>
  <si>
    <t>2014/12974</t>
  </si>
  <si>
    <t>Prog. FSE DGR 1148/2014 "Assegni di ricerca" tip. A codice 201/13 prof. Rodà</t>
  </si>
  <si>
    <t>2014/12992</t>
  </si>
  <si>
    <t>Prog. FSE DGR 1148/2014 "Assegni di ricerca" tip. A codice 201/16 prof. Solari</t>
  </si>
  <si>
    <t>2014/12995</t>
  </si>
  <si>
    <t>Prog. FSE DGR 1148/2014 "Assegni di ricerca" tip. A codice 201/17 prof. Sperduti</t>
  </si>
  <si>
    <t>2014/12996</t>
  </si>
  <si>
    <t>Prog. FSE DGR 1148/2014 "Assegni di ricerca" tip. A codice 201/19 prof. Sturaro</t>
  </si>
  <si>
    <t>2014/130</t>
  </si>
  <si>
    <t>Fattura 1C056/14 (imp)-Sponsorizzazione convegno A. De Zigno "Impegno civico e attività scientifica"</t>
  </si>
  <si>
    <t>2014/13010</t>
  </si>
  <si>
    <t xml:space="preserve">Prog. FSE DGR 1148/2014 "Assegni di ricerca" tip. A codice 201/21 prof. Turrini </t>
  </si>
  <si>
    <t>2014/13016</t>
  </si>
  <si>
    <t>Prog. FSE DGR 1148/2014 "Assegni di ricerca" tip. A codice 201/22 prof. Vardanega</t>
  </si>
  <si>
    <t>2014/13018</t>
  </si>
  <si>
    <t>Prog. FSE DGR 1148/2014 "Assegni di ricerca" tip. A codice 201/23 prof.ssa Venier</t>
  </si>
  <si>
    <t>2014/13021</t>
  </si>
  <si>
    <t>Prog. FSE DGR 1148/2014 "Assegni di ricerca" tip. A codice 201/24 prof. Vettore</t>
  </si>
  <si>
    <t>2014/13022</t>
  </si>
  <si>
    <t>Prog. FSE DGR 1148/2014 "Assegni di ricerca" tip. A codice 201/25 prof. Zanuttigh</t>
  </si>
  <si>
    <t>2014/13024</t>
  </si>
  <si>
    <t>Prog. FSE DGR 1148/2014 "Assegni di ricerca" tip. A codice 201/27 prof. Zotti</t>
  </si>
  <si>
    <t>2014/13048</t>
  </si>
  <si>
    <t>Prog. FSE DGR 1148/2014 "Assegni di ricerca" tip. B codice 1/31 prof. Babacco</t>
  </si>
  <si>
    <t>2014/13049</t>
  </si>
  <si>
    <t>Prog. FSE DGR 1148/2014 "Assegni di ricerca" tip. B codice 1/35 prof. Di Noto</t>
  </si>
  <si>
    <t>2014/13050</t>
  </si>
  <si>
    <t>Prog. FSE DGR 1148/2014 "Assegni di ricerca" tip. B codice 1/37 prof. Galgaro</t>
  </si>
  <si>
    <t>2014/13051</t>
  </si>
  <si>
    <t>Prog. FSE DGR 1148/2014 "Assegni di ricerca" tip. B codice 101/29 prof. Paccagnella</t>
  </si>
  <si>
    <t>2014/13052</t>
  </si>
  <si>
    <t>Prog. FSE DGR 1148/2014 "Assegni di ricerca" tip. B codice 101/30 prof.ssa Paparella</t>
  </si>
  <si>
    <t>2014/13053</t>
  </si>
  <si>
    <t>Prog. FSE DGR 1148/2014 "Assegni di ricerca" tip. B codice 101/32 prof.ssa Guidolin</t>
  </si>
  <si>
    <t>2014/13054</t>
  </si>
  <si>
    <t>Prog. FSE DGR 1148/2014 "Assegni di ricerca" tip. B codice 201/28 prof. Polato</t>
  </si>
  <si>
    <t>2014/13056</t>
  </si>
  <si>
    <t>Prog. FSE DGR 1148/2014 "Assegni di ricerca" tip. B codice 201/29 prof.ssa Roch</t>
  </si>
  <si>
    <t>2014/13059</t>
  </si>
  <si>
    <t>Prog. FSE DGR 1148/2014 "Assegni di ricerca" tip. B codice 201/30 prof. Rossi</t>
  </si>
  <si>
    <t>2014/13060</t>
  </si>
  <si>
    <t>Prog. FSE DGR 1148/2014 "Assegni di ricerca" tip. B codice 201/32 prof. Scotta</t>
  </si>
  <si>
    <t>2014/13067</t>
  </si>
  <si>
    <t>Prog. FSE DGR 1148/2014 "Assegni di ricerca" tip. B codice 201/33 prof. Scotta</t>
  </si>
  <si>
    <t>2014/13070</t>
  </si>
  <si>
    <t>Prog. FSE DGR 1148/2014 "Assegni di ricerca" tip. B codice 201/35 prof. Stendardo</t>
  </si>
  <si>
    <t>2014/131</t>
  </si>
  <si>
    <t>Fattura 1C056/14 (iva)-Sponsorizzazione convegno A. De Zigno "Impegno civico e attività scientifica"</t>
  </si>
  <si>
    <t>2014/1318</t>
  </si>
  <si>
    <t>"Studi statistici per l'analisi di dati ambientali, customer satisfcaction e safety aeroportuale".</t>
  </si>
  <si>
    <t>SAVE S.p.A. - AEROPORTO DI VENEZIA MARCO POLO</t>
  </si>
  <si>
    <t>2014/1320</t>
  </si>
  <si>
    <t>2014/13442</t>
  </si>
  <si>
    <t>A nostro agio in città - Comune di Padova - resp. scientifico prof. Franca Bimbi</t>
  </si>
  <si>
    <t>2014/13487</t>
  </si>
  <si>
    <t>Fattura 32CE56/14 (imp) - Vendita libri editi da Padova University Press</t>
  </si>
  <si>
    <t>2014/13488</t>
  </si>
  <si>
    <t>Fattura 33CE56/14 (imp) - Vendita libri editi da Padova University Press</t>
  </si>
  <si>
    <t>2014/13489</t>
  </si>
  <si>
    <t>Fattura 34CE56/14 (imp) - Vendita libri editi da Padova University Press</t>
  </si>
  <si>
    <t>LE LIBRERIE S.R.L.</t>
  </si>
  <si>
    <t>2014/13929</t>
  </si>
  <si>
    <t>Richter - VII PQ ERC 2013 COG n. 615879 Tit. "HIV LTR G-4" sc. 30/04/2019</t>
  </si>
  <si>
    <t>2014/13981</t>
  </si>
  <si>
    <t xml:space="preserve">DA PORTO PROGETTO INTERREG MACC ITALIA-SLOVENIA COD.CB123  </t>
  </si>
  <si>
    <t>2014/14109</t>
  </si>
  <si>
    <t>Castagliuolo - Giellepi - Tit. " Probiotics for women's health..." sc. 30.04.2014</t>
  </si>
  <si>
    <t>GIELLEPI S.P.A.</t>
  </si>
  <si>
    <t>2014/14110</t>
  </si>
  <si>
    <t>IVA su Castagliuolo - Giellepi - Tit. " Probiotics for women's health..." sc. 30.04.2014</t>
  </si>
  <si>
    <t>2014/14152</t>
  </si>
  <si>
    <t>REGIONE VENETO - Allagamento controllato dei suoli .... - Prof. Mosca</t>
  </si>
  <si>
    <t>2014/14286</t>
  </si>
  <si>
    <t>MEMOLA: MEDITERRANEAN MOUNTAIN LANDESCAPES -  capofila Università di Granada - 2013 - Prof. Brogiolo</t>
  </si>
  <si>
    <t>UNIVERSIDAD DE GRANADA</t>
  </si>
  <si>
    <t>2014/14466</t>
  </si>
  <si>
    <t>CONTR.  PROG. "IL PATRIMONIO MATERIALE E IMMATERIALE DEI CONSORZI DI BONIFICA NEL VENETO" (NOVELLO)</t>
  </si>
  <si>
    <t>2014/14474</t>
  </si>
  <si>
    <t>2014/14757</t>
  </si>
  <si>
    <t>Community Bonding for Sentenced People. DG Justice UE Consorzio Tenda - resp. Vianello Francesca</t>
  </si>
  <si>
    <t>TENDA SOLIDARIETA E COOPERAZIONE BRESCIA EST</t>
  </si>
  <si>
    <t>2014/148</t>
  </si>
  <si>
    <t>Fattura 3C0JE/14 (imp) - Campionamenti in siti bonifica amianto, analisi per det. fibre amianto</t>
  </si>
  <si>
    <t>ZANINI ANTONIO</t>
  </si>
  <si>
    <t>2014/1480</t>
  </si>
  <si>
    <t>"Analisi su tubi in lega di alluminio con difetti superficiali del 12-13/2/2014 e analisi su estrusi</t>
  </si>
  <si>
    <t>METALBA S.p.A.</t>
  </si>
  <si>
    <t>2014/1481</t>
  </si>
  <si>
    <t>2014/14929</t>
  </si>
  <si>
    <t>Acconto 50% Studio nuova malattia della vite in Trentino - Raiola</t>
  </si>
  <si>
    <t>2014/14930</t>
  </si>
  <si>
    <t>ACCONTO 50% Studio nuova malattia  della vite in Trentino - Raiola</t>
  </si>
  <si>
    <t>2014/14938</t>
  </si>
  <si>
    <t>Fattura 2C070/14 (imp) - Analisi dei percorsi universitari dei diplomati Ist. Superiori del Veneto</t>
  </si>
  <si>
    <t>LICEO SCIENTIFICO, LICEO CLASSICO, LICEO DELLE SCIENZE SOCIALI " TITO LUCREZIO CARO"</t>
  </si>
  <si>
    <t>2014/14941</t>
  </si>
  <si>
    <t>Fattura 2C070/14 (iva) - Analisi dei percorsi universitari dei diplomati Ist. Superiori del Veneto</t>
  </si>
  <si>
    <t>2014/15042</t>
  </si>
  <si>
    <t>SALDO Studio fattibilità piattaforma produzione biocombustibili legnosi - Cavalli</t>
  </si>
  <si>
    <t>E.S.CO. COMUNI S.R.L.</t>
  </si>
  <si>
    <t>2014/15044</t>
  </si>
  <si>
    <t>2014/15303</t>
  </si>
  <si>
    <t>ANTICIPO Progetto G13-40 bando prog. GALILEO 2013/2014 Univ. Italo-Francese - CONTI sc. 31/12/14</t>
  </si>
  <si>
    <t>2014/15419</t>
  </si>
  <si>
    <t>Anticipazione II^ rata - Contributo CARITRO Ing. Elvassore - Scad. 15/12/2016</t>
  </si>
  <si>
    <t>2014/15462</t>
  </si>
  <si>
    <t xml:space="preserve">Fattura 72C0JE/14 (imp) - Analisi per la determinazione fibre amianto aerodisperse </t>
  </si>
  <si>
    <t>2014/15463</t>
  </si>
  <si>
    <t xml:space="preserve">Fattura 72C0JE/14 (iva) - Analisi per la determinazione fibre amianto aerodisperse </t>
  </si>
  <si>
    <t>2014/15485</t>
  </si>
  <si>
    <t>Esecuzione di sperimentazioni e controlli su materiali e prodotti vari nel campo delle costruzioni</t>
  </si>
  <si>
    <t>2014/15486</t>
  </si>
  <si>
    <t>2014/15497</t>
  </si>
  <si>
    <t xml:space="preserve">Fattura 77C0JE/14 (imp) - Analisi per determinazione fibre amianto </t>
  </si>
  <si>
    <t>2014/15498</t>
  </si>
  <si>
    <t xml:space="preserve">Fattura 77C0JE/14 (iva) - Analisi per determinazione fibre amianto </t>
  </si>
  <si>
    <t>2014/15526</t>
  </si>
  <si>
    <t>RUOL, contratto istituzionale Regione Veneto "Gestione integrata della Zona Costiera" 1° TRANCHE</t>
  </si>
  <si>
    <t>2014/15527</t>
  </si>
  <si>
    <t>RUOL, contratto istituzionale Regione Veneto "Gestione integrata della Zona Costiera" 2° TRANCHE</t>
  </si>
  <si>
    <t>2014/1559</t>
  </si>
  <si>
    <t>1 BORSA DOTT. RICERCA 28 CICLO-2a rata-SC. FARMACOLOGICHE IND. FARMACOLOGIA MOLECOLARE E CELLULARE</t>
  </si>
  <si>
    <t>2014/1570</t>
  </si>
  <si>
    <t>Progetto FSE codice 2105/101/1/875 NET-CAM "Networking Camere-Promotori di relazioni transnazionali"</t>
  </si>
  <si>
    <t>2014/15752</t>
  </si>
  <si>
    <t>1 POSTO PROF. Ia FASCIA- ex FAC. MED. CHIR.-MED/23-Chirurgia Cardiaca-anno 2014-4°anno</t>
  </si>
  <si>
    <t>2014/15755</t>
  </si>
  <si>
    <t>1 POSTO PROF.1a FASCIA-ex FAC. MED.CHIR.-MED/18-Chirurgia Generale-anno 2014-4°anno</t>
  </si>
  <si>
    <t>2014/15758</t>
  </si>
  <si>
    <t>1 POSTO PROF. 1a FASCIA-ex FAC. MED.CHIR.-MED/38-Pediatria Generale e Specialistica-anno 2014-4°anno</t>
  </si>
  <si>
    <t>2014/15761</t>
  </si>
  <si>
    <t>1 POSTO PROF. 1a FASCIA-ex FAC. MED.CHIR.-MED/18-Chirurgia Generale-anno 2014-4°anno</t>
  </si>
  <si>
    <t>2014/15782</t>
  </si>
  <si>
    <t>1 POSTO PROF. IIa FASCIA-FAC. MED. CHIR.-MED/40-Ginecologia e Ostetricia-anno 2014</t>
  </si>
  <si>
    <t>2014/15844</t>
  </si>
  <si>
    <t>1°RATA: COLLABORAZIONE PER L'INVIO DEI DATI SULLE MALFORMAZ.CONG. PROV.TN-2014-PROF.CLEMENTI</t>
  </si>
  <si>
    <t>2014/15846</t>
  </si>
  <si>
    <t>Fattura 89C0JE/14 (imp) - Analisi per la determinazione fibre amianto aerodisperse</t>
  </si>
  <si>
    <t>2014/15847</t>
  </si>
  <si>
    <t>Fattura 89C0JE/14 (iva) - Analisi per la determinazione fibre amianto aerodisperse</t>
  </si>
  <si>
    <t>2014/15850</t>
  </si>
  <si>
    <t>IVA 22% SU 1°RATA: COLLABORAZIONE PER L'INVIO DEI DATI SULLE MALFORMAZ.CONG. PROV.TN-2014-PROF.CLEME</t>
  </si>
  <si>
    <t>2014/15852</t>
  </si>
  <si>
    <t>2°RATA: COLLABORAZIONE PER L'INVIO DEI DATI SULLE MALFORMAZ.CONG. PROV.TN-2014-PROF.CLEMENTI</t>
  </si>
  <si>
    <t>2014/15853</t>
  </si>
  <si>
    <t>IVA 22% SU 2°RATA: COLLABORAZIONE PER L'INVIO DEI DATI SULLE MALFORMAZ.CONG. PROV.TN-2014-PROF.CLEME</t>
  </si>
  <si>
    <t>2014/15866</t>
  </si>
  <si>
    <t>Fattura 96C0JE/14 (imp)-Analisi per det. fibre amianto aerodisperse, campionamenti e analisi qualit.</t>
  </si>
  <si>
    <t>2014/15867</t>
  </si>
  <si>
    <t>Fattura 96C0JE/14 (iva)-Analisi per det. fibre amianto aerodisperse, campionamenti e analisi qualit.</t>
  </si>
  <si>
    <t>2014/15888</t>
  </si>
  <si>
    <t xml:space="preserve">Anticipo- Contr.n. 57/2012 - III rata-Industria 2015 - DEFCOM (TTS)- prof. Bariani (scad. 23/01/15) </t>
  </si>
  <si>
    <t>2014/15957</t>
  </si>
  <si>
    <t xml:space="preserve">Recupero abbonamenti annuali luglio 2014 Trenitalia </t>
  </si>
  <si>
    <t>STIPENDI</t>
  </si>
  <si>
    <t>2014/16216</t>
  </si>
  <si>
    <t>RUOL, Contratto Società Porti Galleggianti Srl "Studio comportamento mega-frangionde ferrocemento"</t>
  </si>
  <si>
    <t>SOCIETA' PORTI GALLEGGIANTI SRL</t>
  </si>
  <si>
    <t>2014/16218</t>
  </si>
  <si>
    <t>RUOL, IVA COMM contratto Società Porti Galleggianti Srl "Studio comportamento mega-frangionde.."</t>
  </si>
  <si>
    <t>2014/16319</t>
  </si>
  <si>
    <t>3^ ANNUALITA' TELETHON GGP11141 POMPEO VOLPE</t>
  </si>
  <si>
    <t>2014/16422</t>
  </si>
  <si>
    <t>2 POSTI AGG. SC. SPEC.: 1 CHIRURGIA PEDIATRICA-1 NEUROCHIRURGIA-A.A.13/14-3°anno</t>
  </si>
  <si>
    <t>2014/16495</t>
  </si>
  <si>
    <t>SIMONELLI "VALUTAZIONE E MONITORAGGIO DEI TRATTAMENTI IN GIOVANI ADULTI" - VILLA RENATA 2014 SALDO</t>
  </si>
  <si>
    <t>2014/16645</t>
  </si>
  <si>
    <t>Fattura 24C090/14 (imp) - Concessione aula 2N c/o Polo didattico di Scienze della Terra il 13.03.14</t>
  </si>
  <si>
    <t>2014/16646</t>
  </si>
  <si>
    <t>Fattura 24C090/14 (iva) - Concessione aula 2N c/o Polo didattico di Scienze della Terra il 13.03.14</t>
  </si>
  <si>
    <t>2014/16647</t>
  </si>
  <si>
    <t>Fattura 25C090/14 (imp) - Concessione aula 2I c/o Polo didattico di Scienze della Terra il 10.04.14</t>
  </si>
  <si>
    <t>2014/16649</t>
  </si>
  <si>
    <t>Fattura 25C090/14 (iva) - Concessione aula 2I c/o Polo didattico di Scienze della Terra il 10.04.14</t>
  </si>
  <si>
    <t>2014/16729</t>
  </si>
  <si>
    <t>Anticipo 92% - quota parte - Contr. 364/2014- Progetto Marie Curie _ITN- Motorist- prof.Galvanetto</t>
  </si>
  <si>
    <t>2014/17210</t>
  </si>
  <si>
    <t>UE-FP7 HEALTH 2013-SP1 COOPERATION GRANT AGREEMENT N.602531 "DESIRE" - DR.SSA A. MURGIA</t>
  </si>
  <si>
    <t>2014/17411</t>
  </si>
  <si>
    <t>2° rata - Simonato - INMP - contratto dal tit. "La rete degli Studi Longitudinali..." sc. 31.12.2014</t>
  </si>
  <si>
    <t>ISTITUTO NAZIONALE PROMOZIONE DELLA SALUTE DELLE POPOLAZIONI MIGRANTI E CONTRASTO MALATTIE POVERTA'</t>
  </si>
  <si>
    <t>2014/17412</t>
  </si>
  <si>
    <t>3° r. a saldo -Simonato - INMP-contratto dal tit."La rete degli Studi Longitudinali..." sc. 31.12.14</t>
  </si>
  <si>
    <t>2014/17439</t>
  </si>
  <si>
    <t>MAZZON Provincia di Vicenza - scadenza 31/12/2014</t>
  </si>
  <si>
    <t>2014/17440</t>
  </si>
  <si>
    <t>S.do avviso di fattura n. 989 del 18.06.2014</t>
  </si>
  <si>
    <t>2014/17441</t>
  </si>
  <si>
    <t>IVA su avviso di fattura n. 989 del 18.06.2014</t>
  </si>
  <si>
    <t>2014/17468</t>
  </si>
  <si>
    <t>Progetto UE - LIFE+12- BiMop -ENV/IT/000600 - Prof.Scipioni - scad. 30/09/2015-(92% finanziamento)</t>
  </si>
  <si>
    <t>Advanced Polymer Materials S.r.l.</t>
  </si>
  <si>
    <t>2014/1762</t>
  </si>
  <si>
    <t xml:space="preserve">Fattura 25C0JE/14 (imp) - Analisi per la determinazione n. fibre di amianto aerodisperse </t>
  </si>
  <si>
    <t>2014/1763</t>
  </si>
  <si>
    <t xml:space="preserve">Fattura 25C0JE/14 (iva) - Analisi per la determinazione n. fibre di amianto aerodisperse </t>
  </si>
  <si>
    <t>2014/17655</t>
  </si>
  <si>
    <t>Definizione della configurazione di pannelli radianti innovativi (prof. Lazzaretto) 3^ rata</t>
  </si>
  <si>
    <t>ENERAY s.r.l.</t>
  </si>
  <si>
    <t>2014/17658</t>
  </si>
  <si>
    <t>IVA - Definizione della configurazione di pannelli radianti innovativi (prof. Lazzaretto) 3^ RATA</t>
  </si>
  <si>
    <t>2014/17659</t>
  </si>
  <si>
    <t>Definizione della configurazione di pannelli radianti innovativi (prof. Lazzaretto) 4^ RATA SALDO</t>
  </si>
  <si>
    <t>2014/17660</t>
  </si>
  <si>
    <t>IVA - Definizione della configurazione di pannelli radianti innovativi (prof. Lazzaretto) 4^ RATA</t>
  </si>
  <si>
    <t>2014/177</t>
  </si>
  <si>
    <t>Fatt. n. 3/2014 - SERVIZIO MICROSCOPIA ELETTRONICA - BALDAN - IVA</t>
  </si>
  <si>
    <t>2014/17731</t>
  </si>
  <si>
    <t>Patarnello - Programma Nazionale di Ricerche in Antartide PNRA Bando 2013 - Quota UNIPD</t>
  </si>
  <si>
    <t>2014/17732</t>
  </si>
  <si>
    <t>Patarnello - Programma Nazionale di Ricerche in Antartide PNRA Bando 2013 - Quota UNICAL</t>
  </si>
  <si>
    <t>2014/17733</t>
  </si>
  <si>
    <t>Patarnello - Programma Nazionale di Ricerche in Antartide PNRA Bando 2013 - Quota CNR-NA</t>
  </si>
  <si>
    <t>2014/17930</t>
  </si>
  <si>
    <t>Contributo per realizzazione mostra "Cristalli !"</t>
  </si>
  <si>
    <t>2014/18212</t>
  </si>
  <si>
    <t>ANTICIPO 92%- CT 91/2012 -NewBEE-nr.314326-"Novel Business model generator.." Prof. A.Lorenzoni</t>
  </si>
  <si>
    <t>2014/18316</t>
  </si>
  <si>
    <t>RICERCA SANITARIA FINALIZZATA N.331/12 "BIOTECNOLOGIE D'AVANGUARDIA DI DIAGNOSI E RICERCA.." - BASSO</t>
  </si>
  <si>
    <t>2014/18532</t>
  </si>
  <si>
    <t>APPRENDISTATO ALTA FORMAZ.DOTT. RICERCA 28 CICLO-2°anno-SC.ANIMALI-AROALIM.-BROCCANELLO</t>
  </si>
  <si>
    <t>AURORA SPA</t>
  </si>
  <si>
    <t>2014/18536</t>
  </si>
  <si>
    <t>APPRENDISTATO ALTA FORMAZ. DOTT. RIC.29 CICLO-1° anno-ING. INDUSTRIALE-CASON CLAUDIO</t>
  </si>
  <si>
    <t>2014/18642</t>
  </si>
  <si>
    <t>Ciclo idrico integrato (prof. Conte) - I rata</t>
  </si>
  <si>
    <t>ACQUE VERONESI S.C.A.R.L.</t>
  </si>
  <si>
    <t>2014/18643</t>
  </si>
  <si>
    <t>Ciclo idrico integrato (prof. Conte) - IVA su I rata</t>
  </si>
  <si>
    <t>2014/18747</t>
  </si>
  <si>
    <t>Fattura 136C0JE/14 (imp) - Analisi per la determinazione fibre amianto aerodisperse</t>
  </si>
  <si>
    <t>2014/18766</t>
  </si>
  <si>
    <t>Fattura 136C0JE/14 (iva) - Analisi per la determinazione fibre amianto aerodisperse</t>
  </si>
  <si>
    <t>2014/18792</t>
  </si>
  <si>
    <t>SALDO 50% Contratto 709/2013 Regione Veneto - D'Agostino</t>
  </si>
  <si>
    <t>2014/18794</t>
  </si>
  <si>
    <t>2014/18805</t>
  </si>
  <si>
    <t>Progetto E! 6692 HOTGAUGE EUROSTARS-prof. Savio Enrico</t>
  </si>
  <si>
    <t>2014/19292</t>
  </si>
  <si>
    <t>Contr."Valutaz.teorica risparmio energetico e impatto ambientale derivante dall'ottimizz..." Beghi</t>
  </si>
  <si>
    <t>INRES ISTITUTO NAZIONALE CONSULENZA, PROGETTAZIONE, INGEGNERIA SOCIETA' COOP ARL</t>
  </si>
  <si>
    <t>2014/19293</t>
  </si>
  <si>
    <t>2014/19375</t>
  </si>
  <si>
    <t>Fattura 39CE56/14 (imp) - Vendita libri editi da Padova University Press</t>
  </si>
  <si>
    <t>2014/19378</t>
  </si>
  <si>
    <t>Fattura 42CE56/14 (imp) - Vendita libro edito da Padova University Press</t>
  </si>
  <si>
    <t>CARTOLIBRERIA B. ANTOLINI S.A.S. DI ANTOLINI PIERO &amp; C.</t>
  </si>
  <si>
    <t>2014/19420</t>
  </si>
  <si>
    <t>Fattura 44CE56/14 (imp) - Vendita libro edito da Padova University Press</t>
  </si>
  <si>
    <t>2014/19458</t>
  </si>
  <si>
    <t>Fattura 47CE56/14 (imp) - Vendita libro edito da Padova University Press</t>
  </si>
  <si>
    <t>LIBRERIA EDITRICE CAFOSCARINA - SOC. COO</t>
  </si>
  <si>
    <t>2014/19473</t>
  </si>
  <si>
    <t>Fattura 8C055/14 (imp)-Royalty 2013 contratto licenza brev. n. MI2005A001782 (inv. Berzaghi)</t>
  </si>
  <si>
    <t>2014/19474</t>
  </si>
  <si>
    <t>Fattura 8C055/14 (iva)-Royalty 2013 contratto licenza brev. n. MI2005A001782 (inv. Berzaghi)</t>
  </si>
  <si>
    <t>2014/199</t>
  </si>
  <si>
    <t>Bargelloni FISHBOOST - "Improving European aquaculture by advancing selective breeding..."</t>
  </si>
  <si>
    <t>NOFIMA AS</t>
  </si>
  <si>
    <t>2014/20030</t>
  </si>
  <si>
    <t>2014/20031</t>
  </si>
  <si>
    <t>2014/20034</t>
  </si>
  <si>
    <t>Scarpa Leila - Fitto dal mese di febbraio al mese di maggio 2014</t>
  </si>
  <si>
    <t>SCARPA LEILA</t>
  </si>
  <si>
    <t>2014/20109</t>
  </si>
  <si>
    <t>Accordo di Servizi E.S.U. - anno 2014</t>
  </si>
  <si>
    <t>2014/20113</t>
  </si>
  <si>
    <t>Contributo Cariplo 2012 progetto ricerca SeCAR 24 mesi scad. 30/4/15 resp. Romanato- Anticipo finale</t>
  </si>
  <si>
    <t>2014/20214</t>
  </si>
  <si>
    <t>Programma LLP/ERASMUS A.A. 2013/14-Saldo Borse EILC di mobilità comunicazione Prot. 16122/D9ER</t>
  </si>
  <si>
    <t>2014/20216</t>
  </si>
  <si>
    <t>Programma LLP/ERASMUS A.A. 2013/14- Saldo quota OM (STT,STA,SMS) comunicazione Prot. 16122/D9ER</t>
  </si>
  <si>
    <t>2014/20259</t>
  </si>
  <si>
    <t xml:space="preserve">Conv.per l'iniziativa "Il Bo in musica. I Solisti Veneti in concerto" del 10-22 lugl. e 4 sett.     </t>
  </si>
  <si>
    <t>2014/20846</t>
  </si>
  <si>
    <t>Cardazzo - Programma Nazionale di Ricerche in Antartide PNRA Bando 2013</t>
  </si>
  <si>
    <t>2014/20853</t>
  </si>
  <si>
    <t>Quota OM aggiuntiva Progr. LLP/ERASMUS az. Placements Consortium aa 2013/14 - Prog. "PR-T:...</t>
  </si>
  <si>
    <t>2014/21030</t>
  </si>
  <si>
    <t>Progetto Erasmus Mundus Azione 2 "AL IDRISI" - Agreement n. 2013-2401/001-001-EMA2</t>
  </si>
  <si>
    <t>2014/21067</t>
  </si>
  <si>
    <t>Terzo anno (2014) Contratto SISSA prog. AIRC "Innovative tools..." dr. Trovato - imponibile</t>
  </si>
  <si>
    <t>2014/21068</t>
  </si>
  <si>
    <t>Terzo anno (2014) Contratto SISSA prog. AIRC "Innovative tools..." dr. Trovato - IVA</t>
  </si>
  <si>
    <t>2014/21141</t>
  </si>
  <si>
    <t>MAE - scavi a Creta 2014 - Bonetto</t>
  </si>
  <si>
    <t>2014/21142</t>
  </si>
  <si>
    <t>MAE 2014 - Scavi in Croazia - Rosada</t>
  </si>
  <si>
    <t>2014/21143</t>
  </si>
  <si>
    <t>MAE 2014 - Scavi in Turchia - Rosada</t>
  </si>
  <si>
    <t>2014/21144</t>
  </si>
  <si>
    <t>RELUIS - Prove e studi su muratura 2014 - Valluzzi</t>
  </si>
  <si>
    <t>2014/21145</t>
  </si>
  <si>
    <t>Legnami Bozza - studio assorbimento sollecitazioni su strutture murarie 2014 - Valluzzi</t>
  </si>
  <si>
    <t>BOZZA LEGNAMI S.R.L.</t>
  </si>
  <si>
    <t>2014/21224</t>
  </si>
  <si>
    <t>Saldo - DNA-Analytica - Predizione e annotazione genica di Coffea arabica - Resp. Valle</t>
  </si>
  <si>
    <t>DNA-Analytica Srl</t>
  </si>
  <si>
    <t>2014/21225</t>
  </si>
  <si>
    <t>2014/21302</t>
  </si>
  <si>
    <t>Anticipo 92%-Ctr 435/2014-LIFE12-"Life sust.." LIFE12 ENV/IT/000436-scad.30/09/2015 - Prof. Scipioni</t>
  </si>
  <si>
    <t>Italgraniti Group Spa</t>
  </si>
  <si>
    <t>2014/2134</t>
  </si>
  <si>
    <t>1 POSTO DI RICERCATORE-ex FAC. MED. CHIR.-MED/27-Neurochirurgia-anno 2014- 5° anno</t>
  </si>
  <si>
    <t>2014/2139</t>
  </si>
  <si>
    <t>1 POSTO DI RICERCATORE-ex FAC. MEDICINA CHIRURGIA-MED/38-anno 2014- 5° anno</t>
  </si>
  <si>
    <t>2014/2140</t>
  </si>
  <si>
    <t>1 POSTO RICERCATORE- ex FAC. MED. CHIRURGIA-MED/41-anno 2014-5° anno</t>
  </si>
  <si>
    <t>2014/2142</t>
  </si>
  <si>
    <t>1 POSTO DI RICERCATORE-ex FAC. MEC. CHIRURGIA-MED/33-anno 2014-5° anno</t>
  </si>
  <si>
    <t>2014/2150</t>
  </si>
  <si>
    <t>1 POSTO RICERCATORE-ex FAC. ING.-ING-IND/14- 5° anno</t>
  </si>
  <si>
    <t>2014/21572</t>
  </si>
  <si>
    <t>Convenzione di consulenza periodo 01.12.2013-31.05.2014 Resp. Prof Bartolucci</t>
  </si>
  <si>
    <t>2014/21575</t>
  </si>
  <si>
    <t>2014/2160</t>
  </si>
  <si>
    <t>1 POSTO DI RICERCATORE-ex  FAC. MED. CHIR.-MED/09-4° anno</t>
  </si>
  <si>
    <t>2014/21614</t>
  </si>
  <si>
    <t>S.do avviso di fattura n. 1247 del 18.07.2014</t>
  </si>
  <si>
    <t>2014/21615</t>
  </si>
  <si>
    <t>IVA su s.do aviso di fattura n. 1247 del 18.07.2014</t>
  </si>
  <si>
    <t>2014/2163</t>
  </si>
  <si>
    <t>1 POSTO DI RICERCATORE -ex  FAC. MED. CHIR.-MED/08- 4° anno</t>
  </si>
  <si>
    <t>2014/2164</t>
  </si>
  <si>
    <t>1 POSTO DI RICERCATORE-ex FAC. MED. CHIR.-BIO/12-4° anno</t>
  </si>
  <si>
    <t>2014/21705</t>
  </si>
  <si>
    <t>Finanziamento da parte della Fondazione Cassa di Risparmio di Padova e Rovigo per "BITES"</t>
  </si>
  <si>
    <t>2014/2171</t>
  </si>
  <si>
    <t>1 POSTO DI RICERCATORE-ex FAC. MED. CHIR.-MED/05-4° anno</t>
  </si>
  <si>
    <t>2014/2179</t>
  </si>
  <si>
    <t>1 POSTO DI RICERCATORE-ex FAC. MED. CHIR.-MED/25-4° anno</t>
  </si>
  <si>
    <t>2014/2183</t>
  </si>
  <si>
    <t>1 POSTO DI RICERCATORE-ex FAC. MED. CHIR.-MED/40-4° anno</t>
  </si>
  <si>
    <t>2014/21833</t>
  </si>
  <si>
    <t>BERNARDI OSHU Subaward Agreement  N. 1002165-PAD2 of NIH 5R01GM069883-08 -11° anno - scad.31/05/2015</t>
  </si>
  <si>
    <t>2014/2186</t>
  </si>
  <si>
    <t>1 POSTO DI RICERCATORE-ex FAC. MEDICINA CHIRURGIA-MED/23-4° anno</t>
  </si>
  <si>
    <t>2014/2191</t>
  </si>
  <si>
    <t>Assistenza registrazione EMAS (prof. Scipioni) RATE 2-3-4</t>
  </si>
  <si>
    <t>2014/2192</t>
  </si>
  <si>
    <t>IVA - Assistenza registrazione EMAS (prof. Scipioni) RATE 2-3-4</t>
  </si>
  <si>
    <t>2014/21956</t>
  </si>
  <si>
    <t>Simplified models for spacecraft vulnerability assessments in early design phases</t>
  </si>
  <si>
    <t>2014/21986</t>
  </si>
  <si>
    <t>Debito come da nota prot. 82787 del 04.06.14 (assegno ricerca)</t>
  </si>
  <si>
    <t>DI MARINO MARCO</t>
  </si>
  <si>
    <t>2014/22075</t>
  </si>
  <si>
    <t>COMUNE DI VERONA MONITORAGGIO ARCO DEI GAVI, CASTELVECCHIO, TEATRO ROMANO, TORRE DEI LAMBERTI-MODENA</t>
  </si>
  <si>
    <t>COMUNE DI VERONA</t>
  </si>
  <si>
    <t>2014/22076</t>
  </si>
  <si>
    <t>2014/22077</t>
  </si>
  <si>
    <t>2014/22078</t>
  </si>
  <si>
    <t>2014/22079</t>
  </si>
  <si>
    <t>2014/22080</t>
  </si>
  <si>
    <t>2014/22180</t>
  </si>
  <si>
    <t>Anticipo 92%-Accordo di programma MSE-ENEA e Dipartimento per attività di ricerca-Del Col-30/09/2014</t>
  </si>
  <si>
    <t>2014/22186</t>
  </si>
  <si>
    <t>Anticipo 92%- Accordo di programma MSE-ENEA e Dipartimento per attività di ricerca-Moro - 30/09/2014</t>
  </si>
  <si>
    <t>2014/22232</t>
  </si>
  <si>
    <t>CONVENZIONE DI COLLABORAZIONE PER ATTIVITA' DI RICERCA NELL'AMBITO DEL PROGETTO RELUIS-DPC 2014</t>
  </si>
  <si>
    <t>2014/22392</t>
  </si>
  <si>
    <t>Frangipane di Regalbono: Valutare in campo l'attivita' microfilaricida di Advocate...</t>
  </si>
  <si>
    <t>2014/22393</t>
  </si>
  <si>
    <t>2014/22401</t>
  </si>
  <si>
    <t>Progetto ENV.E.2/SER/2013/0027 - Pettenella</t>
  </si>
  <si>
    <t>INDUFOR OY</t>
  </si>
  <si>
    <t>2014/22552</t>
  </si>
  <si>
    <t>II°Ct.13:"Sviluppo e controllo analitico di nutraceutici contenenti ingredienti naturali" Dall'Acqua</t>
  </si>
  <si>
    <t>2014/22553</t>
  </si>
  <si>
    <t>2014/22554</t>
  </si>
  <si>
    <t>2014/22720</t>
  </si>
  <si>
    <t>Research Agreement WADA 10/07/2014 "One Resource Kit for Teachers"($ 50.000,00)-Resp.Prof.A.CARRARO</t>
  </si>
  <si>
    <t>2014/2274</t>
  </si>
  <si>
    <t>Saldo PROG. RICERCA RES-AGORA', VII P.Q. BANDO SiS.2012.1.1.1-1, N. 321427 resp. Pariotti E.</t>
  </si>
  <si>
    <t>2014/23027</t>
  </si>
  <si>
    <t>Anticipo 92%-Accordo di programma MSE-ENEA e Dip.attività di ricerca-prof. G. Buja (al netto 1^Acc.)</t>
  </si>
  <si>
    <t>2014/23064</t>
  </si>
  <si>
    <t>1 BORSA DOTT. RICERCA 27 CICLO-3a rata con integraz. INPS-STUDIO-CONSERVAZ. BENI ARCHEOL.-ARCHITETT.</t>
  </si>
  <si>
    <t>2014/2314</t>
  </si>
  <si>
    <t>Contr."Studio delle miniere antiche del parco Naturale Mont Avic" - prof.ssa Martin</t>
  </si>
  <si>
    <t>Parco Naturale Mont Avic</t>
  </si>
  <si>
    <t>2014/23169</t>
  </si>
  <si>
    <t>Abbonamenti annuali dipendenti luglio 2014</t>
  </si>
  <si>
    <t>2014/23177</t>
  </si>
  <si>
    <t>2014/23179</t>
  </si>
  <si>
    <t>2014/23355</t>
  </si>
  <si>
    <t>Esami Anatomia Patologica - avv. ft. n. 1227 del 17/07/2014</t>
  </si>
  <si>
    <t>2014/23356</t>
  </si>
  <si>
    <t>Esami Anatomia Patologica - avv. ft. n. 1227 del 17/07/2014 - iva</t>
  </si>
  <si>
    <t>2014/2337</t>
  </si>
  <si>
    <t>Fattura 1CE56/2014 (imp) - Vendita libri "Automobili di carta" e Lineamenti di zoologia" P.U.P.</t>
  </si>
  <si>
    <t>2014/2341</t>
  </si>
  <si>
    <t>2014 - PASTORE  ct. n. 86/2014</t>
  </si>
  <si>
    <t>DATAMED S.R.L.</t>
  </si>
  <si>
    <t>2014/2343</t>
  </si>
  <si>
    <t xml:space="preserve">IVA SU CT. N. 86/2014 - PASTORE </t>
  </si>
  <si>
    <t>2014/23433</t>
  </si>
  <si>
    <t>LA MENDOLA - CONTRATTO AZIENDA OSPEDALIERA PADOVA 2014</t>
  </si>
  <si>
    <t>2014/2346</t>
  </si>
  <si>
    <t>Fattura 5CE56/2014 (imp) - Vendita libro "Pensare, fare, diffondere cultura inclusiva" P.U.P.</t>
  </si>
  <si>
    <t>2014/2349</t>
  </si>
  <si>
    <t>Fattura 6CE56/2014 (imp) - Vendita libro "Lineamenti di zoologia forestale" P.U.P.</t>
  </si>
  <si>
    <t>LIBRERIA PELLEGRINI SRL</t>
  </si>
  <si>
    <t>2014/2350</t>
  </si>
  <si>
    <t>Fattura 7CE56/2014 (imp) - Vendita libro "Lineamenti di zoologia forestale" P.U.P.</t>
  </si>
  <si>
    <t>2014/2352</t>
  </si>
  <si>
    <t>Fattura 8CE56/14 (imp) - Vendita libro "Tra filosofia della natura...", "Verso la differenza" P.U.P.</t>
  </si>
  <si>
    <t>LA BASSANESE LIBRERIE SRL</t>
  </si>
  <si>
    <t>2014/2353</t>
  </si>
  <si>
    <t>Fattura 9CE56/14 (imp) - Vendita libro "Le misure di prevenzione del terrorismo..." P.U.P.</t>
  </si>
  <si>
    <t>LIBRERIA ALTEROCCA DURASTANTI GIOVANNA</t>
  </si>
  <si>
    <t>2014/2360</t>
  </si>
  <si>
    <t>Fattura 11CE56/14 (imp) - Vendita libri "Lineamenti di zoologia forestale" P.U.P.</t>
  </si>
  <si>
    <t>VETTORI GIAN PAOLO VETTORI GIAN PAOLO</t>
  </si>
  <si>
    <t>2014/2366</t>
  </si>
  <si>
    <t>Debito come da nota prot. 33768 del 20.02.2014 (assegno ricerca)</t>
  </si>
  <si>
    <t>VIANELLO MONICA</t>
  </si>
  <si>
    <t>2014/23665</t>
  </si>
  <si>
    <t>AF 1346/14 - Analisi di ginkgo flavonoidi  Dr. Stefano Dall'Acqua</t>
  </si>
  <si>
    <t>NATURAL WAY S.r.l.</t>
  </si>
  <si>
    <t>2014/23666</t>
  </si>
  <si>
    <t>2014/23693</t>
  </si>
  <si>
    <t>Contratto UE FIBREMAP - prof. Menegatti</t>
  </si>
  <si>
    <t>PROFACTOR GMBH</t>
  </si>
  <si>
    <t>2014/23698</t>
  </si>
  <si>
    <t>Abbonamenti annuali dipendenti 2014</t>
  </si>
  <si>
    <t>2014/23973</t>
  </si>
  <si>
    <t>Valutazione vulnerabilità sismica edilizia comunale esistente</t>
  </si>
  <si>
    <t>2014/24049</t>
  </si>
  <si>
    <t>Fattura 62C080/14 (imp) - Università Aperta Ingegneria Standard novembre 2014</t>
  </si>
  <si>
    <t>2014/24050</t>
  </si>
  <si>
    <t>Fattura 62C080/14 (iva) - Università Aperta Ingegneria Standard novembre 2014</t>
  </si>
  <si>
    <t>2014/24176</t>
  </si>
  <si>
    <t>Fattura 160C0JE/14 (imp) - Campionamenti e analisi per determinazione fibre amianto</t>
  </si>
  <si>
    <t>2014/24177</t>
  </si>
  <si>
    <t>Fattura 160C0JE/14 (iva) - Campionamenti e analisi per determinazione fibre amianto</t>
  </si>
  <si>
    <t>2014/242</t>
  </si>
  <si>
    <t>A.F. 96/2014 - CAUSIN - STUDIO GRAFOLOG. DAMINI</t>
  </si>
  <si>
    <t>STUDIO GRAFOLOGICO  NEVIA DAMINI DILISSANO</t>
  </si>
  <si>
    <t>2014/243</t>
  </si>
  <si>
    <t>IVA SU A.F. 96/2014</t>
  </si>
  <si>
    <t>2014/24386</t>
  </si>
  <si>
    <t>Fattura 49CE56/14 (imp) - Vendita libri editi da Padova University Press</t>
  </si>
  <si>
    <t>2014/24389</t>
  </si>
  <si>
    <t>Fattura 52CE56/14 (imp) - Vendita libri editi da Padova University Press</t>
  </si>
  <si>
    <t>2014/24402</t>
  </si>
  <si>
    <t>Fattura 182C0JE/14 (imp) - Campionamenti e analisi per determinazione fibre amianto</t>
  </si>
  <si>
    <t>Herambiente Servizi Industriali s.r.l.</t>
  </si>
  <si>
    <t>2014/24404</t>
  </si>
  <si>
    <t>Fattura 182C0JE/14 (iva) - Campionamenti e analisi per determinazione fibre amianto</t>
  </si>
  <si>
    <t>2014/24593</t>
  </si>
  <si>
    <t>Programma ERASMUS+ A.A. 2014/15 Borse di mobilità studenti e contributi studenti cond. svantaggiate</t>
  </si>
  <si>
    <t>2014/24594</t>
  </si>
  <si>
    <t>Programma ERASMUS+ A.A. 2014/15 Borse di mobilità dello staff (insegnamenti e formazione) e quota OS</t>
  </si>
  <si>
    <t>2014/24707</t>
  </si>
  <si>
    <t>SAMBO -  VENETO AGRICOLTURA - scad. 15/10/2015</t>
  </si>
  <si>
    <t>2014/24740</t>
  </si>
  <si>
    <t>POSTI AGG. SC. SPECIALIZZAZIONE AREA MEDICA -sospensioni per maternità-nota prot.149608-6.8.14</t>
  </si>
  <si>
    <t>2014/24752</t>
  </si>
  <si>
    <t>MORARI - LIFE HELPSOIL - scad. 31/03/2017</t>
  </si>
  <si>
    <t>2014/24830</t>
  </si>
  <si>
    <t>Seconda rata - CT Abano Montegrotto.: Sviluppo portale web e serv. social network</t>
  </si>
  <si>
    <t>CONSORZIO TERME EUGANEE</t>
  </si>
  <si>
    <t>2014/24831</t>
  </si>
  <si>
    <t>2014/24881</t>
  </si>
  <si>
    <t>QUOTA DI ISCRIZIONE CORSO "ACLS PROVIDER" 17-18/09/2014</t>
  </si>
  <si>
    <t>MURARO EVA</t>
  </si>
  <si>
    <t>2014/24901</t>
  </si>
  <si>
    <t>QUOTA DI ISCRIZIONE CORSO "ACLS ISTRUTTORI" 03/10/2014</t>
  </si>
  <si>
    <t>BIZZOTTO PAOLA</t>
  </si>
  <si>
    <t>2014/25007</t>
  </si>
  <si>
    <t>2 BORSE DOTT. RICERCA 25 CICLO-integrazione INPS 2012-SCIENZE TECNOLOGIE E MISURE SPAZIALI</t>
  </si>
  <si>
    <t>SELEX GALILEO SPA</t>
  </si>
  <si>
    <t>2014/2504</t>
  </si>
  <si>
    <t>DA PORTO Contratto ricerca 2014 Direzione Generale per il Paesaggio, le Belle Arti c/o Min PaBAAC</t>
  </si>
  <si>
    <t>DIREZIONE GENERALE PER IL PAESAGGIO, LE BELLE ARTI, L'ARCHITETTURA E L'ARTE CONTEMPORANEA</t>
  </si>
  <si>
    <t>2014/25052</t>
  </si>
  <si>
    <t>Fattura 199C0JE/14 (imp) - Campionamenti, analisi qualitativa su campione massivo</t>
  </si>
  <si>
    <t>2014/25054</t>
  </si>
  <si>
    <t>Fattura 199C0JE/14 (iva) - Campionamenti, analisi qualitativa su campione massivo</t>
  </si>
  <si>
    <t>2014/25074</t>
  </si>
  <si>
    <t>Convenzione CA.RI.PLO. Bando 2013 - Ricerca scientifica in ambito biomedico - dott.ssa ROMUALDI</t>
  </si>
  <si>
    <t>2014/25109</t>
  </si>
  <si>
    <t>Fondo Finanziamento Ordinario-FFO-esercizio 2014</t>
  </si>
  <si>
    <t>2014/25113</t>
  </si>
  <si>
    <t>"OMNITEST-Familiarizzazione con i test d'ingresso"-ambito programma "Attivamente"-anno scol.2014/15</t>
  </si>
  <si>
    <t>2014/2514</t>
  </si>
  <si>
    <t>AIRC 5x1000 Rinnovo 4° e 5° anno ID 10016 RIZZUTO</t>
  </si>
  <si>
    <t>2014/2531</t>
  </si>
  <si>
    <t>REGIONE VENETO - PROGETTO PAF - Monitoraggio Salamandra - BONATO</t>
  </si>
  <si>
    <t>2014/25373</t>
  </si>
  <si>
    <t>IIII^ Edizione Erasmus Mundus Master Course "STEDE" - Agreement 2011/0182 - Grant Agr. 2014/0800</t>
  </si>
  <si>
    <t>2014/25484</t>
  </si>
  <si>
    <t>Debito come da nota prot. 150925 del 12.08.14 (assegno ricerca)</t>
  </si>
  <si>
    <t>CAVALLARI ILARIA</t>
  </si>
  <si>
    <t>2014/25554</t>
  </si>
  <si>
    <t>2014/25555</t>
  </si>
  <si>
    <t>2014/25639</t>
  </si>
  <si>
    <t>Ursini - HFSPO - RGP0013/2014 - Tit. "Oxidized lipidomes..." sc. 30.06.2017</t>
  </si>
  <si>
    <t>2014/25658</t>
  </si>
  <si>
    <t>Convenzione "Promozione e valorizzazione delle produzioni vitivinicole ..." - Boatto</t>
  </si>
  <si>
    <t>CAMERA DI COMMERCIO INDUSTRIA ARTIGIANATO AGRICOLTURA TREVISO</t>
  </si>
  <si>
    <t>2014/2570</t>
  </si>
  <si>
    <t>Contributo liberale Fondazione Radicanti e Ruzantini</t>
  </si>
  <si>
    <t>2014/25741</t>
  </si>
  <si>
    <t>1 BORSA DOTT.RICERCA 30 CICLO-1a rata-BRAIN,MIND AND COMPUTER SCIENCE-Computer science for ...</t>
  </si>
  <si>
    <t>2014/25759</t>
  </si>
  <si>
    <t>Indagini e studio idraulico sul fiume Tagliamento - D'Agostino</t>
  </si>
  <si>
    <t>ANAS S.P.A. - Società con socio unico</t>
  </si>
  <si>
    <t>2014/25760</t>
  </si>
  <si>
    <t>2014/25772</t>
  </si>
  <si>
    <t>Fattura 53CE56/14 (imp) - Vendita libri editi da Padova University Press</t>
  </si>
  <si>
    <t>2014/25775</t>
  </si>
  <si>
    <t>Fattura 56CE56/14 (imp) - Vendita libro edito da Padova University Press</t>
  </si>
  <si>
    <t>LA CINZIA S.R.L.</t>
  </si>
  <si>
    <t>2014/25776</t>
  </si>
  <si>
    <t>Fattura 57CE56/14 (imp) - Vendita libro edito da Padova University Press</t>
  </si>
  <si>
    <t>Libreria P. TOMBOLINI s.a.s.</t>
  </si>
  <si>
    <t>2014/25777</t>
  </si>
  <si>
    <t>Fattura 58CE56/14 (imp) - Vendita libro edito da Padova University Press</t>
  </si>
  <si>
    <t>LIBRERIA FORENSE EDITRICE DI MONTEMAGGIORI FABRIZIO MONTEMAGGIORI FABRIZIO</t>
  </si>
  <si>
    <t>2014/2584</t>
  </si>
  <si>
    <t>IMPON. contratto di ric. "per attività di valutazione dei potenziali interventi ...." p.Fontini</t>
  </si>
  <si>
    <t>2014/2585</t>
  </si>
  <si>
    <t>IVA contratto di ric. "per attività di valutazione dei potenziali interventi ...." p.Fontini</t>
  </si>
  <si>
    <t>2014/25868</t>
  </si>
  <si>
    <t>30% Uso risorse hardware e software c/o sala di degustazione - Boatto</t>
  </si>
  <si>
    <t>2014/25869</t>
  </si>
  <si>
    <t>2014/25895</t>
  </si>
  <si>
    <t>1 BORSA DOTT.RICER. 27 CICLO-3a rata-SC.SUPER. STUDI STORICI,GEOGR.-ANTROPOL.IND. GEOGR.......</t>
  </si>
  <si>
    <t>2014/25983</t>
  </si>
  <si>
    <t>Esami Anatomia Patologica - avv. ft. n. 1432 del 27/08/2014</t>
  </si>
  <si>
    <t>CANNOLETTA ELENA</t>
  </si>
  <si>
    <t>2014/25984</t>
  </si>
  <si>
    <t>Esami Anatomia Patologica - avv. ft. n. 1432 del 27/08/2014 - iva</t>
  </si>
  <si>
    <t>2014/26027</t>
  </si>
  <si>
    <t>Fattura 35C090/14 (imp)-Concessione Archivio Antico i giorni 18 marzo e 6 maggio 2014</t>
  </si>
  <si>
    <t>Fondazione Marisa Bellisario</t>
  </si>
  <si>
    <t>2014/26028</t>
  </si>
  <si>
    <t>Fattura 35C090/14 (iva)-Concessione Archivio Antico i giorni 18 marzo e 6 maggio 2014</t>
  </si>
  <si>
    <t>2014/26050</t>
  </si>
  <si>
    <t>Ciclo idrico integrato - anno 2014 (prof. Conte) UNICA SOLUZIONE</t>
  </si>
  <si>
    <t>2014/26051</t>
  </si>
  <si>
    <t>IVA - Ciclo idrico integrato - anno 2014 (prof. Conte) UNICA SOLUZIONE</t>
  </si>
  <si>
    <t>2014/26075</t>
  </si>
  <si>
    <t>Fattura 41C090/14 (imp) - Concessione  Aula Magna il giorno 5 maggio 2014</t>
  </si>
  <si>
    <t>2014/26076</t>
  </si>
  <si>
    <t>Fattura 41C090/14 (iva) - Concessione  Aula Magna il giorno 5 maggio 2014</t>
  </si>
  <si>
    <t>2014/26229</t>
  </si>
  <si>
    <t>Progetto SCN_00398 "Smart domotics for safe and energy-aware assisted living-S.E.A.L. (DIP.14-24-31</t>
  </si>
  <si>
    <t>2014/26284</t>
  </si>
  <si>
    <t>Prog. FSE DRG 1148/2013 "Assegni di ricerca" tip. B codice 1695/1/75 prof. Mosca G. Dip. DAFNAE</t>
  </si>
  <si>
    <t>2014/26288</t>
  </si>
  <si>
    <t>Prog. FSE DRG 1148/2013 "Assegni di ricerca" tip. B codice 1695/101/17 prof. Boschetto P. Dip. ICEA</t>
  </si>
  <si>
    <t>2014/26295</t>
  </si>
  <si>
    <t>Prog. FSE DRG 1148/2013 "Assegni di ricerca" tip. B codice 2120/101/6 prof. Di Noto V. Dip. Sc. Chim</t>
  </si>
  <si>
    <t>2014/26446</t>
  </si>
  <si>
    <t>Fattura 51C090/14 (imp)-Concessione Archivio Antico il 12.06.2014 per convegno</t>
  </si>
  <si>
    <t>CENTRO STUDI ETTORE LUCCINI</t>
  </si>
  <si>
    <t>2014/26447</t>
  </si>
  <si>
    <t>Fattura 51C090/14 (iva)-Concessione Archivio Antico il 12.06.2014 per convegno</t>
  </si>
  <si>
    <t>2014/26479</t>
  </si>
  <si>
    <t>Fattura 54C090/14 (imp) - Concessione Sala dei Giganti Ii giorni 5 maggio, 19 giugno e 1 luglio 2014</t>
  </si>
  <si>
    <t>FONDAZIONE MUSICALE OMIZZOLO PERUZZI</t>
  </si>
  <si>
    <t>2014/26480</t>
  </si>
  <si>
    <t>Fattura 54C090/14 (iva) - Concessione Sala dei Giganti Ii giorni 5 maggio, 19 giugno e 1 luglio 2014</t>
  </si>
  <si>
    <t>2014/26507</t>
  </si>
  <si>
    <t>Martello - Armenise - s. 30.06.2017</t>
  </si>
  <si>
    <t>2014/26559</t>
  </si>
  <si>
    <t>Anticipo 92% - 2^- 3^ rata - Accordo di collaborazione x realizzazione progetto ricerca ULSS ROVIGO</t>
  </si>
  <si>
    <t>2014/26656</t>
  </si>
  <si>
    <t>MORI  - DROPSA  UE - scad. 28/02/2019</t>
  </si>
  <si>
    <t>FERA - THE FOOD AND ENVIRONMENT RESEARCH AGENCY</t>
  </si>
  <si>
    <t>2014/26817</t>
  </si>
  <si>
    <t>Dacasto - Ricerca corrente 11/2013 - "Caratterizzazione genetica del melanoma orale del cane"</t>
  </si>
  <si>
    <t>2014/26819</t>
  </si>
  <si>
    <t>Piccirillo - Ricerca corrente IZS VE 16/2013 "Sviluppo test diagnostici molecolari malattia Marek.."</t>
  </si>
  <si>
    <t>2014/26851</t>
  </si>
  <si>
    <t>ANTICIPO quota parte saldo finale - Contratto n. 1/2011- ITN SADCO n. 264735 prof. Ancona</t>
  </si>
  <si>
    <t>INSTITUT NATIONAL DE RECHERCHE EN INFORMATIQUE ET EN AUTOMATIQUE - INRIA</t>
  </si>
  <si>
    <t>2014/26898</t>
  </si>
  <si>
    <t>SALDO Predisposizione linee guida realizzazione e sviluppo infrstruttura verde... - Semenzato</t>
  </si>
  <si>
    <t>2014/26899</t>
  </si>
  <si>
    <t>2014/26978</t>
  </si>
  <si>
    <t>Cozzi: "Sviluppo di macchina per meccanizzare la distribuzione di alimenti solidi per vitelli"</t>
  </si>
  <si>
    <t>STORTI  S.p.A.</t>
  </si>
  <si>
    <t>2014/26979</t>
  </si>
  <si>
    <t>2014/26983</t>
  </si>
  <si>
    <t>CONVENZIONE DI CONSULENZA DITTA BMR GENOMICS S.R.L. (Resp. Scientifico Prof. Trevisan)</t>
  </si>
  <si>
    <t>2014/26984</t>
  </si>
  <si>
    <t>2014/27012</t>
  </si>
  <si>
    <t xml:space="preserve">Contributo Esu per modifiche richiieste Esu in merito alla Casa dello Studente CDA 14/11/2011 </t>
  </si>
  <si>
    <t>2014/27042</t>
  </si>
  <si>
    <t>2014/27043</t>
  </si>
  <si>
    <t>2014/27050</t>
  </si>
  <si>
    <t>Piano di gestione e monitoraggio delle acque consortili - 2^ RATA</t>
  </si>
  <si>
    <t>2014/27051</t>
  </si>
  <si>
    <t>IVA - Piano di gestione e monitoraggio delle acque consortili - 2^ RATA</t>
  </si>
  <si>
    <t>2014/27129</t>
  </si>
  <si>
    <t>Programma ERASMUS+ AA 2014/15 Borse di mobilità degli studenti per traineeship e quota OS</t>
  </si>
  <si>
    <t>2014/27165</t>
  </si>
  <si>
    <t>Consortium Agreement referred to Contract Number ENER/C2/2012/421-1 "Algae Bioenergy Siting"</t>
  </si>
  <si>
    <t>D'APPOLONIA S.P.A.</t>
  </si>
  <si>
    <t>2014/27215</t>
  </si>
  <si>
    <t>Contratto di ricerca finanzianto da l'Observatoire el l'Epargne Européenne prof.G.Weber</t>
  </si>
  <si>
    <t>2014/27275</t>
  </si>
  <si>
    <t>CONTRATTO PER L'ORDINAMENTO E  L'INVENTARIAZIONE DELL'ARCHIVIO STORICO DEL COMUNE DI CASOLE D'ELSA</t>
  </si>
  <si>
    <t>COMUNE DI CASOLE D'ELSA</t>
  </si>
  <si>
    <t>2014/27276</t>
  </si>
  <si>
    <t>IVA SU CONTR. L'ORDINAMENTO E  L'INVENTARIAZIONE DELL'ARCHIVIO STORICO DEL COMUNE DI CASOLE D'ELSA</t>
  </si>
  <si>
    <t>2014/27327</t>
  </si>
  <si>
    <t>S.do avviso di fattura n. 1364 del 04.08.2014</t>
  </si>
  <si>
    <t>2014/27328</t>
  </si>
  <si>
    <t>IVA su s.do avviso di fattura n. 1364 del 04.08.2014</t>
  </si>
  <si>
    <t>2014/27418</t>
  </si>
  <si>
    <t>Buja - Novella Fronda - Tit. "Analisi di dati sull'efficacia di interventi ..." sc. 31.12.2014</t>
  </si>
  <si>
    <t>2014/27428</t>
  </si>
  <si>
    <t>Convenzione per test misurazione pressoria "UA651-W and UB543" Palatini- scad 19.05.14</t>
  </si>
  <si>
    <t>A&amp;D Company Limited</t>
  </si>
  <si>
    <t>2014/27435</t>
  </si>
  <si>
    <t>De Caro - Contratto Sintea Plustek - Tit. "Anatomia chirurgica della spalla" sc. 31.07.14</t>
  </si>
  <si>
    <t>SINTEA PLUSTEK SRL</t>
  </si>
  <si>
    <t>2014/27461</t>
  </si>
  <si>
    <t>Riduzione dei tempi di risposta al mercato nella produzione a commessa di tubazioni per il settore o</t>
  </si>
  <si>
    <t>INOX TECH S.p.A.</t>
  </si>
  <si>
    <t>2014/27462</t>
  </si>
  <si>
    <t>2014/27477</t>
  </si>
  <si>
    <t>LIFE13 ENV/IT/000583 - AGRICARE INTRODUCING INNOVATIVE PRECISION FARMING PROF. SARTORI SC 31/05/2017</t>
  </si>
  <si>
    <t>2014/27741</t>
  </si>
  <si>
    <t>MORI - Drosophila suzukii su vite - scad. 19/08/2015</t>
  </si>
  <si>
    <t>2014/27773</t>
  </si>
  <si>
    <t>Progetto UE - NOFEAR - "New Outlook on sesmic faults: From EARthquake nucleation..." - prof. Di Toro</t>
  </si>
  <si>
    <t>2014/27802</t>
  </si>
  <si>
    <t>Progetto UE - NOFEAR - "New Outlook on sesmic faults: From EARth..." -quota partners - prof. Di Toro</t>
  </si>
  <si>
    <t>2014/27870</t>
  </si>
  <si>
    <t>SINFONIA IN ROSSO 2014 - REGIONE VENETO - ZOTTI E ANDREETTA</t>
  </si>
  <si>
    <t>2014/27888</t>
  </si>
  <si>
    <t>Sviluppo di metodologie innovative per l'aumento dell'efficienza energetica - 2^ RATA</t>
  </si>
  <si>
    <t>EDILVI S.p.A.</t>
  </si>
  <si>
    <t>2014/27889</t>
  </si>
  <si>
    <t>IVA - Sviluppo di metodologie innovative per l'aumento dell'efficienza energetica - 2^ RATA</t>
  </si>
  <si>
    <t>2014/27890</t>
  </si>
  <si>
    <t>Sviluppo di metodologie innovative per l'aumento dell'efficienza energetica - 3^ RATA</t>
  </si>
  <si>
    <t>2014/27891</t>
  </si>
  <si>
    <t>IVA - Sviluppo di metodologie innovative per l'aumento dell'efficienza energetica - 3^ RATA</t>
  </si>
  <si>
    <t>2014/27895</t>
  </si>
  <si>
    <t>Contributo progetto CTN01_00236 683072-SAPERE-D.D. 153-17/01/2014</t>
  </si>
  <si>
    <t>2014/27912</t>
  </si>
  <si>
    <t>Innovazione e reingegnerizzazione di prodotto - 5^ rata a saldo (prof. Bariani)</t>
  </si>
  <si>
    <t>STAR PENNSYLVANIA NEW FLOWER S.p.A.</t>
  </si>
  <si>
    <t>2014/27913</t>
  </si>
  <si>
    <t>IVA - Innovazione e reingegnerizzazione di prodotto - 5^ rata a saldo (prof. Bariani)</t>
  </si>
  <si>
    <t>2014/28009</t>
  </si>
  <si>
    <t>Visiting Scholar 2014 - Florida - Chavarria</t>
  </si>
  <si>
    <t>2014/28051</t>
  </si>
  <si>
    <t>Convenzione per Visiting Scholars bando 2013 - Saldo 70% quota Viglione F.</t>
  </si>
  <si>
    <t>2014/28053</t>
  </si>
  <si>
    <t>Convenzione per Visiting Scholars bando 2013 - saldo 70% quota Margiotta Broglio C.</t>
  </si>
  <si>
    <t>2014/28057</t>
  </si>
  <si>
    <t>Attività didattica riguardante la "Lean organization come supporto alla crescita" - (FSE )".</t>
  </si>
  <si>
    <t>STUDIO ITALIA DESIGN S.r.L.</t>
  </si>
  <si>
    <t>2014/28090</t>
  </si>
  <si>
    <t xml:space="preserve">RIMBORSO TRAFFICO NAZIONALE   </t>
  </si>
  <si>
    <t>2014/2813</t>
  </si>
  <si>
    <t>Progetto CREL prof. Buratti " costruzione di un database..." scad. 28/04/2015</t>
  </si>
  <si>
    <t>2014/2814</t>
  </si>
  <si>
    <t>IVA - progetto CREL prof. Buratti " costruzione di un database..." scad. 28/04/2015</t>
  </si>
  <si>
    <t>2014/28161</t>
  </si>
  <si>
    <t>Contr. att. 4/2012. Contributo costi docenza per Corso di Studi in Ottica e Optom. anno solare 2014</t>
  </si>
  <si>
    <t>2014/28168</t>
  </si>
  <si>
    <t>Attività didattica riguardante "Evoluzione lean del modello produttivo Pivato Porte"- (FSE).</t>
  </si>
  <si>
    <t>PIVATO S.r.L.</t>
  </si>
  <si>
    <t>2014/28355</t>
  </si>
  <si>
    <t>S.do aviso di fattura n. 1541 del 18.09.2014</t>
  </si>
  <si>
    <t>2014/28356</t>
  </si>
  <si>
    <t>IVA su s.do avviso di fattura n. 1541 del 18.09.2014</t>
  </si>
  <si>
    <t>2014/28506</t>
  </si>
  <si>
    <t>Quota iscrizione convegno CSEAR 2014 - PHILIP O'REGAN</t>
  </si>
  <si>
    <t>O'REGAN PHILIP</t>
  </si>
  <si>
    <t>2014/28507</t>
  </si>
  <si>
    <t>IVA su quota iscrizione convegno CSEAR 2014 - PHILIP O'REGAN</t>
  </si>
  <si>
    <t>2014/28543</t>
  </si>
  <si>
    <t>Fattura n. 71C080/14 - Università Aperta Ingengeria 2014 Partecipazione Standard</t>
  </si>
  <si>
    <t>ASTALDI S.P.A.</t>
  </si>
  <si>
    <t>2014/28544</t>
  </si>
  <si>
    <t>Fattura n. 71C080/14 (iva) - Università Aperta Ingengeria 2014 Partecipazione Standard</t>
  </si>
  <si>
    <t>2014/28553</t>
  </si>
  <si>
    <t>Fattura n. 73C080/14 (imp) - Università Aperta Ingengeria 2014 Partecipazione Standard</t>
  </si>
  <si>
    <t>DE LONGHI APPLIANCES S.R.L.</t>
  </si>
  <si>
    <t>2014/28554</t>
  </si>
  <si>
    <t>Fattura n. 73C080/14 (iva) - Università Aperta Ingengeria 2014 Partecipazione Standard</t>
  </si>
  <si>
    <t>2014/2858</t>
  </si>
  <si>
    <t>COMUNE DI CHIOGGIA - PROGETTO TEGNUE - RASOTTO</t>
  </si>
  <si>
    <t>2014/28650</t>
  </si>
  <si>
    <t>Programma ERASMUS+ Fondi Azione Chiave 1 (KA1) AA 2014/15 prog. n 2014-1-IT02-KA103-00257 Borse e OS</t>
  </si>
  <si>
    <t>2014/28719</t>
  </si>
  <si>
    <t>Hybrid technology study development roadmap - II rata contratto di ricerca</t>
  </si>
  <si>
    <t>IAI Israel Aerospace Industries Ltd - MLM Division - Dept. 3104</t>
  </si>
  <si>
    <t>2014/28720</t>
  </si>
  <si>
    <t>Hybrid technology study development roadmap - III rata contratto di ricerca</t>
  </si>
  <si>
    <t>2014/28721</t>
  </si>
  <si>
    <t>Hybrid technology study development roadmap - IV rata contratto di ricerca</t>
  </si>
  <si>
    <t>2014/28996</t>
  </si>
  <si>
    <t>Salomoni, conv. ENEA "Studio comportamento termomecc elementi di accumulo calore .." CDD 18/3/14</t>
  </si>
  <si>
    <t>2014/29309</t>
  </si>
  <si>
    <t>visiting scholar anno 2014 prof. Romana Bassi (II rata)</t>
  </si>
  <si>
    <t>2014/29518</t>
  </si>
  <si>
    <t>III^ edizione progetto Erasmus Mundus "EXTATIC" Doctoral Progr. in EUV and X-Ray Training Adv. Tech.</t>
  </si>
  <si>
    <t>2014/29565</t>
  </si>
  <si>
    <t>SOSTEGNO AL FUNZIONAMENTO SCUOLA GALILEIANA STUDI SUPERIORI- A.A. 2014/15 (1° anno)</t>
  </si>
  <si>
    <t>2014/29587</t>
  </si>
  <si>
    <t>"Linea automatizzata per la produzione di occhiali in metallo Ray-Ban Aviator: isole di carico".</t>
  </si>
  <si>
    <t>2014/29588</t>
  </si>
  <si>
    <t>2014/29633</t>
  </si>
  <si>
    <t>III rata contratto di ricerca</t>
  </si>
  <si>
    <t>2014/29634</t>
  </si>
  <si>
    <t>IVA su III rata contratto di ricerca</t>
  </si>
  <si>
    <t>2014/29636</t>
  </si>
  <si>
    <t>IV rata contratto di ricerca</t>
  </si>
  <si>
    <t>2014/29637</t>
  </si>
  <si>
    <t>IVA su IV rata contratto di ricerca</t>
  </si>
  <si>
    <t>2014/29639</t>
  </si>
  <si>
    <t>2014/29643</t>
  </si>
  <si>
    <t>2014/29720</t>
  </si>
  <si>
    <t>Contratto di Ricerca PNRA - programma di Ricerche in Antartide - Bando 2013 - prof. R. Costa</t>
  </si>
  <si>
    <t>2014/29723</t>
  </si>
  <si>
    <t>Contratto di Ricerca PNRA - Bando 2013 - Quota Unità 2 (Università di Ferrara) - Costa</t>
  </si>
  <si>
    <t>2014/29724</t>
  </si>
  <si>
    <t>Contr."Misure spettroscopiche nell'UV, visibile, NIR e SWIR su campioni di frutta" - prof. Nicolosi</t>
  </si>
  <si>
    <t>2014/29725</t>
  </si>
  <si>
    <t>2014/29778</t>
  </si>
  <si>
    <t>Progetto LIFE+12 " ZEF-tile" LIFE ENV/IT/000424 - Scad. 31/12/2015  - Resp. prof. Scipioni</t>
  </si>
  <si>
    <t>Ceramica Alta Srl</t>
  </si>
  <si>
    <t>2014/29810</t>
  </si>
  <si>
    <t>CONTRATTO DI CONSULENZA 2014 SU CONCENTRATO FATTORE V.. - III rata - PROF.SIMIONI</t>
  </si>
  <si>
    <t>2014/29811</t>
  </si>
  <si>
    <t>2014/29840</t>
  </si>
  <si>
    <t>"Studio e sviluppo di innovazioni logistiche nella distribuzione di prodotti freschi destinati".</t>
  </si>
  <si>
    <t>CONAD DEL TIRRENO Soc. Coop.</t>
  </si>
  <si>
    <t>2014/29841</t>
  </si>
  <si>
    <t>2014/29842</t>
  </si>
  <si>
    <t>VISITING SCHOLARS - CARIPARO -SARTORI</t>
  </si>
  <si>
    <t>2014/29843</t>
  </si>
  <si>
    <t>VISITING SCHOLARS - CARIPARO - PACCAGNELLA</t>
  </si>
  <si>
    <t>2014/3001</t>
  </si>
  <si>
    <t>Parolin - 3° rata - ANRS - sc. 31.03.2015 - ex contratto n. 97/20013 Dip.to di Biologia</t>
  </si>
  <si>
    <t>2014/30024</t>
  </si>
  <si>
    <t>Fattura 216C0JE/14 (imp) - Analisi qualitativa su campione massivo</t>
  </si>
  <si>
    <t>2014/30026</t>
  </si>
  <si>
    <t>Fattura 216C0JE/14 (iva) - Analisi qualitativa su campione massivo</t>
  </si>
  <si>
    <t>2014/30045</t>
  </si>
  <si>
    <t>Fattura 219C0JE/14 (imp) Analisi per la determinazione fibre amianto aerodisperse</t>
  </si>
  <si>
    <t>2014/30046</t>
  </si>
  <si>
    <t>Fattura 219C0JE/14 (iva) Analisi per la determinazione fibre amianto aerodisperse</t>
  </si>
  <si>
    <t>2014/30054</t>
  </si>
  <si>
    <t>AF 1626 - Analisi HPLC-DAD del contenuto di polifenoli Dr. Dall'Acqua</t>
  </si>
  <si>
    <t>CAPIETAL Agricola</t>
  </si>
  <si>
    <t>2014/30055</t>
  </si>
  <si>
    <t>2014/30056</t>
  </si>
  <si>
    <t>Fattura 223C0JE/14 (imp) - Analisi per determinazione n. fibre amianto e campionamenti</t>
  </si>
  <si>
    <t>2014/30057</t>
  </si>
  <si>
    <t>Fattura 223C0JE/14 (iva) - Analisi per determinazione n. fibre amianto e campionamenti</t>
  </si>
  <si>
    <t>2014/30058</t>
  </si>
  <si>
    <t>Fattura 224C0JE/14 (imp) - Analisi per determinazione n. fibre amianto e campionamenti</t>
  </si>
  <si>
    <t>SOLUZIONI AMIANTO SRL</t>
  </si>
  <si>
    <t>2014/30059</t>
  </si>
  <si>
    <t>Fattura 224C0JE/14 (iva) - Analisi per determinazione n. fibre amianto e campionamenti</t>
  </si>
  <si>
    <t>2014/30082</t>
  </si>
  <si>
    <t>Aggiornamento Piano Energetico Regionale (ing. De Carli) 2^ RATA</t>
  </si>
  <si>
    <t>VENETO INNOVAZIONE SPA</t>
  </si>
  <si>
    <t>2014/30083</t>
  </si>
  <si>
    <t>IVA - Aggiornamento Piano Energetico Regionale (ing. De Carli) 2^ RATA</t>
  </si>
  <si>
    <t>2014/30142</t>
  </si>
  <si>
    <t>PROGETTO GEOCACHING - GAL TERRA BERICA - PROF. VAROTTO (SALDO 70%)</t>
  </si>
  <si>
    <t>GAL TERRA BERICA SOCIETA' COOPERATIVA</t>
  </si>
  <si>
    <t>2014/30143</t>
  </si>
  <si>
    <t>IVA SU PROGETTO GEOCACHING - GAL TERRA BERICA - PROF. VAROTTO (SALDO 70%)</t>
  </si>
  <si>
    <t>2014/30196</t>
  </si>
  <si>
    <t>Finanziamento Assegno di Ricerca Dott Lenzini/ Azienda Osp.-Prof. Rossi</t>
  </si>
  <si>
    <t>2014/30329</t>
  </si>
  <si>
    <t>Uve fresche atte a dare vino Prosecco DOC da agricoltura biologica</t>
  </si>
  <si>
    <t>PERLAGE s.r.l.</t>
  </si>
  <si>
    <t>2014/30331</t>
  </si>
  <si>
    <t>2014/30336</t>
  </si>
  <si>
    <t>Mais giallo naz.le - Campagna 2013 - Saldo</t>
  </si>
  <si>
    <t>Societa Cooperativa Agricola Piovese a r.l.</t>
  </si>
  <si>
    <t>2014/30337</t>
  </si>
  <si>
    <t>2014/30338</t>
  </si>
  <si>
    <t>Soia naz.le - Campagna 2013 - Saldo</t>
  </si>
  <si>
    <t>2014/30339</t>
  </si>
  <si>
    <t>2014/30342</t>
  </si>
  <si>
    <t>Fattura 231C0JE/14 (imp) - Analisi per determinazione fibre amianto e campionamenti</t>
  </si>
  <si>
    <t>2014/30343</t>
  </si>
  <si>
    <t>Fattura 231C0JE/14 (iva) - Analisi per determinazione fibre amianto e campionamenti</t>
  </si>
  <si>
    <t>2014/30347</t>
  </si>
  <si>
    <t>Fattura 232C0JE/14 (imp) - Analisi per determinazione fibre amianto e campionamenti</t>
  </si>
  <si>
    <t>2014/30348</t>
  </si>
  <si>
    <t>Fattura 232C0JE/14 (iva) - Analisi per determinazione fibre amianto e campionamenti</t>
  </si>
  <si>
    <t>2014/30349</t>
  </si>
  <si>
    <t>Fattura 233C0JE/14 (imp) - Analisi per determinazione fibre amianto e campionamenti</t>
  </si>
  <si>
    <t>2014/3035</t>
  </si>
  <si>
    <t>iva su fatt. dal n. 18CD16 al 31CD16 per vendita carne cavallo</t>
  </si>
  <si>
    <t>2014/30350</t>
  </si>
  <si>
    <t>Fattura 233C0JE/14 (iva) - Analisi per determinazione fibre amianto e campionamenti</t>
  </si>
  <si>
    <t>2014/30351</t>
  </si>
  <si>
    <t>Fattura 236C0JE/14 (imp) - Analisi per determinazione fibre amianto e campionamenti</t>
  </si>
  <si>
    <t>AMBIENTHESIS SPA</t>
  </si>
  <si>
    <t>2014/30352</t>
  </si>
  <si>
    <t>Fattura 236C0JE/14 (iva) - Analisi per determinazione fibre amianto e campionamenti</t>
  </si>
  <si>
    <t>2014/30353</t>
  </si>
  <si>
    <t>Fattura 237C0JE/14 (imp) - Analisi qualitativa su campione massivo</t>
  </si>
  <si>
    <t>2014/30354</t>
  </si>
  <si>
    <t>Fattura 237C0JE/14 (iva) - Analisi qualitativa su campione massivo</t>
  </si>
  <si>
    <t>2014/304</t>
  </si>
  <si>
    <t>"Suscettibilità e controllo di Geosmithia morbida" - Montecchio</t>
  </si>
  <si>
    <t>2014/30437</t>
  </si>
  <si>
    <t xml:space="preserve">Formazione 87 volontari serv. civile nazionale  (GURI n.81 del 11.10.2013)-nota prot. 185005/2014 </t>
  </si>
  <si>
    <t>PRESIDENZA DEL CONSIGLIO DEI MINISTRI</t>
  </si>
  <si>
    <t>2014/305</t>
  </si>
  <si>
    <t>"Monitoraggio e controllo del Mal d'inchiostro in provincia di Treviso" - Montecchio</t>
  </si>
  <si>
    <t>2014/30512</t>
  </si>
  <si>
    <t>COFIN.ASSEGNO DI RICERCA JUNIOR (RESP.PROF.CORRADO) - ASSEGNISTA A.ZORZI (II ANNUALITA')</t>
  </si>
  <si>
    <t>2014/30538</t>
  </si>
  <si>
    <t>Fattura 247C0JE/14 (imp) - Analisi per determinazione fibre amianto e campionamenti</t>
  </si>
  <si>
    <t>SILEA SRL</t>
  </si>
  <si>
    <t>2014/30539</t>
  </si>
  <si>
    <t>Fattura 247C0JE/14 (iva) - Analisi per determinazione fibre amianto e campionamenti</t>
  </si>
  <si>
    <t>2014/30540</t>
  </si>
  <si>
    <t>Fattura 248C0JE/14 (imp) - Analisi per determinazione fibre amianto e campionamenti</t>
  </si>
  <si>
    <t>2014/30541</t>
  </si>
  <si>
    <t>Fattura 248C0JE/14 (iva) - Analisi per determinazione fibre amianto e campionamenti</t>
  </si>
  <si>
    <t>2014/3063</t>
  </si>
  <si>
    <t>2014 - ZECCA - CT. VIVIPADOVA 2013/14 - COMUNE DI PADOVA</t>
  </si>
  <si>
    <t>2014/30643</t>
  </si>
  <si>
    <t>QUOTA PARTNERS V.A. E CONSORZIO TUTELA PROSECCO - PROGETTOBIODILIEVITI -GIACOMINI</t>
  </si>
  <si>
    <t>2014/30657</t>
  </si>
  <si>
    <t>Fattura 250C0JE/14 (imp) - Analisi per determinazione fibre amianto aerodisperse</t>
  </si>
  <si>
    <t>2014/30658</t>
  </si>
  <si>
    <t>Fattura 250C0JE/14 (iva) - Analisi per determinazione fibre amianto aerodisperse</t>
  </si>
  <si>
    <t>2014/30695</t>
  </si>
  <si>
    <t>CONVENZIONE PER SOSTEGNO ATTIVITA' DI RICERCA PERIODO 2013-2016 - 2a annualità</t>
  </si>
  <si>
    <t>2014/30840</t>
  </si>
  <si>
    <t>PROGETTO TELETHON GGP14187 MITCARE-2 PAOLO BERNARDI p.do 01/10/2014-30/09/2017</t>
  </si>
  <si>
    <t>2014/30870</t>
  </si>
  <si>
    <t>PROGETTO TELETHON GGP14037 A MITOCHONDRIAL THERAPHY FOR MUSCULAR DYSTROPHIES PAOLO BERNARDI</t>
  </si>
  <si>
    <t>2014/30913</t>
  </si>
  <si>
    <t>VIENO PROGRAMMA CCM 2013 "IL PROGETTO DI SORVEGLIANZA HBSC.." UNIVERSITÀ TORINO</t>
  </si>
  <si>
    <t>2014/30914</t>
  </si>
  <si>
    <t>VIENO PROGRAMMA CCM 2013 "IL PROGETTO DI SORVEGLIANZA HBSC.." UNIVERSITÀ TORINO 2° ACCONTO</t>
  </si>
  <si>
    <t>2014/30915</t>
  </si>
  <si>
    <t>VIENO PROGRAMMA CCM 2013 "IL PROGETTO DI SORVEGLIANZA HBSC.." UNIVERSITÀ TORINO SALDO</t>
  </si>
  <si>
    <t>2014/31060</t>
  </si>
  <si>
    <t>Partecipation costs progetto Erasmus Mundus Azione 2 "AL FIHRI" - Agreement n. 2012/2602</t>
  </si>
  <si>
    <t>UNIVERSIDAD DE DEUSTO</t>
  </si>
  <si>
    <t>2014/31070</t>
  </si>
  <si>
    <t>Servizio per il controllo della Rete di staz. perm.ti GPS nel terr. del Veneto e la cessione di dati</t>
  </si>
  <si>
    <t>2014/31074</t>
  </si>
  <si>
    <t>2014/31136</t>
  </si>
  <si>
    <t>STUDIO DI INGEGNERIA INFORMATICA ZINATO ING. LISA ZINATO LISA</t>
  </si>
  <si>
    <t>2014/31280</t>
  </si>
  <si>
    <t>Incarico per attività di monitoraggio relativo ai cantieri MOSE - 9 fase (saldo)</t>
  </si>
  <si>
    <t>2014/31282</t>
  </si>
  <si>
    <t>2014/31345</t>
  </si>
  <si>
    <t>2014/31346</t>
  </si>
  <si>
    <t>2014/31347</t>
  </si>
  <si>
    <t>2014/31348</t>
  </si>
  <si>
    <t>2014/31360</t>
  </si>
  <si>
    <t xml:space="preserve">Contratto di collaboraz. alla progettaz. coordinam. e realizzaz. del corso "Il project financing.." </t>
  </si>
  <si>
    <t>2014/31361</t>
  </si>
  <si>
    <t>IVA Contratto di collab. alla progettaz. coordinam. e realizzaz. del corso "Il project financing.."</t>
  </si>
  <si>
    <t>2014/31377</t>
  </si>
  <si>
    <t>Esami Anatomia patologica - avv. ft. n. 1568 del 23/09/2014</t>
  </si>
  <si>
    <t>2014/31379</t>
  </si>
  <si>
    <t>Esami Anatomia patologica - avv. ft. n. 1568 del 23/09/2014 - iva</t>
  </si>
  <si>
    <t>2014/31415</t>
  </si>
  <si>
    <t>Esami Anatomia patologica - avv. ft. n. 1580 del 23/09/2014</t>
  </si>
  <si>
    <t>C.V.S. SAS DI TARICCO MASSIMO</t>
  </si>
  <si>
    <t>2014/31417</t>
  </si>
  <si>
    <t>Esami Anatomia patologica - avv. ft. n. 1580 del 23/09/2014 - iva</t>
  </si>
  <si>
    <t>2014/31421</t>
  </si>
  <si>
    <t>Esami Anatomia patologica - avv. ft. n. 1582 del 23/09/2014</t>
  </si>
  <si>
    <t>AMBULATORIO VETERINARIO ASSOCIATO DOTT. DEZZANI E REVELLO</t>
  </si>
  <si>
    <t>2014/31422</t>
  </si>
  <si>
    <t>Esami Anatomia patologica - avv. ft. n. 1582 del 23/09/2014 - iva</t>
  </si>
  <si>
    <t>2014/31670</t>
  </si>
  <si>
    <t>Esami Anatomia Patologica - avv. ft. n. 1605 del 24/09/2014</t>
  </si>
  <si>
    <t>AMBULATORIO VETERINARIO VILLA MOROSINI DR. MACCA' PIERO</t>
  </si>
  <si>
    <t>2014/31671</t>
  </si>
  <si>
    <t>Esami Anatomia Patologica - avv. ft. n. 1605 del 24/09/2014 - iva</t>
  </si>
  <si>
    <t>2014/31719</t>
  </si>
  <si>
    <t>Esame Anatomia Patologica - avv. ft. n. 1612 del 25/09/2014</t>
  </si>
  <si>
    <t>CENTRO VETERINARIO NOVENTA</t>
  </si>
  <si>
    <t>2014/31720</t>
  </si>
  <si>
    <t>Esame Anatomia Patologica - avv. ft. n. 1612 del 25/09/2014 - iva</t>
  </si>
  <si>
    <t>2014/31747</t>
  </si>
  <si>
    <t>Esami Anatomia Patologica - avv. ft. n. 1635 del 29/09/2014</t>
  </si>
  <si>
    <t>2014/31748</t>
  </si>
  <si>
    <t>Esami Anatomia Patologica - avv. ft. n. 1635 del 29/09/2014 - iva</t>
  </si>
  <si>
    <t>2014/31785</t>
  </si>
  <si>
    <t>Esami Anatomia Patologica - avv. ft. n. 1652 del 29/09/2014</t>
  </si>
  <si>
    <t>2014/31786</t>
  </si>
  <si>
    <t>Esami Anatomia Patologica - avv. ft. n. 1652 del 29/09/2014 - iva</t>
  </si>
  <si>
    <t>2014/31787</t>
  </si>
  <si>
    <t>Esami Anatomia Patologica - avv. ft. n. 1653 del 29/09/2014</t>
  </si>
  <si>
    <t>CLINICA VETERINARIA PAVESE</t>
  </si>
  <si>
    <t>2014/31788</t>
  </si>
  <si>
    <t>Esami Anatomia Patologica - avv. ft. n. 1653 del 29/09/2014 - iva</t>
  </si>
  <si>
    <t>2014/3180</t>
  </si>
  <si>
    <t>DA PORTO contratto Comune di Padova 2013 "Analisi tipologica edifici civili" CDD 23/10/2013</t>
  </si>
  <si>
    <t>2014/31835</t>
  </si>
  <si>
    <t>"Studio del comportamento deformazionale e delle caratteristiche microstrutturali e meccaniche".</t>
  </si>
  <si>
    <t>PRECICAST S.A.</t>
  </si>
  <si>
    <t>2014/31940</t>
  </si>
  <si>
    <t>CARRARO DRIVE TECH S.p.A.</t>
  </si>
  <si>
    <t>2014/31941</t>
  </si>
  <si>
    <t>2014/32131</t>
  </si>
  <si>
    <t>Rinaldo-Modello matematico degli impatti sugli assetti piezometrici nei sistemi acquiferi interssati</t>
  </si>
  <si>
    <t>REGIONE DEL VENETO - Giunta Regionale</t>
  </si>
  <si>
    <t>2014/32132</t>
  </si>
  <si>
    <t>2014/32135</t>
  </si>
  <si>
    <t>TEST TERMOVUOTO SU BAFFLES FM SIMBIOSYS</t>
  </si>
  <si>
    <t>2014/32208</t>
  </si>
  <si>
    <t>Soia nazionale da agricoltura biologica - Campagna 2014</t>
  </si>
  <si>
    <t>2014/32209</t>
  </si>
  <si>
    <t>2014/32404</t>
  </si>
  <si>
    <t>Comune di Padova "... monitoraggio ... Cappella degli Scrovegni ..." 2^ RATA Responsabile Pr.Modena</t>
  </si>
  <si>
    <t>2014/32406</t>
  </si>
  <si>
    <t>2014/32426</t>
  </si>
  <si>
    <t xml:space="preserve">Avv. ft. 1751 del 15/10/14  - FATA  II° acconto  </t>
  </si>
  <si>
    <t>2014/32479</t>
  </si>
  <si>
    <t>Progetto GEOSMART "Firme geochimiche nel sistema carbonatico.." - PNRA 2013/AZ2.06 - prof. Mazzoli</t>
  </si>
  <si>
    <t>2014/32693</t>
  </si>
  <si>
    <t>6° rata Dic.14 Ct. 2014:"Studio di stabilizzazione di gel orali" Prof. Realdon</t>
  </si>
  <si>
    <t>SALIX SRL</t>
  </si>
  <si>
    <t>2014/32694</t>
  </si>
  <si>
    <t>2014/32701</t>
  </si>
  <si>
    <t>III°rata saldo al 30/01/15 Ct 2014:"Valutazione della vitalità cellulare in lipoaspiratie..."Conconi</t>
  </si>
  <si>
    <t>2014/32702</t>
  </si>
  <si>
    <t>2014/32703</t>
  </si>
  <si>
    <t>II° rata saldo al 16/01/15 CT:"Sviluppo, validazione e analisi di estratti di origine..."Dall' Acqua</t>
  </si>
  <si>
    <t>LABOMAR S.R.L.</t>
  </si>
  <si>
    <t>2014/32704</t>
  </si>
  <si>
    <t>2014/32784</t>
  </si>
  <si>
    <t>PROVE N. 035/2014/HV</t>
  </si>
  <si>
    <t>2014/32785</t>
  </si>
  <si>
    <t>IVA su PROVE N. 035/2014/HV</t>
  </si>
  <si>
    <t>2014/32791</t>
  </si>
  <si>
    <t>PROVE N. 91/2014/LM</t>
  </si>
  <si>
    <t>DE ANGELI PRODOTTI Srl</t>
  </si>
  <si>
    <t>2014/32793</t>
  </si>
  <si>
    <t>IVA su PROVE N. 91/2014/LM</t>
  </si>
  <si>
    <t>2014/32795</t>
  </si>
  <si>
    <t>Prove n. 74-75-76-77/2014/HV</t>
  </si>
  <si>
    <t>2014/32797</t>
  </si>
  <si>
    <t>Prove n. 48/2014/HV</t>
  </si>
  <si>
    <t>2014/32802</t>
  </si>
  <si>
    <t>PROVE N. 105/2014</t>
  </si>
  <si>
    <t>VOSSLOH-SCHWABE ITALIA S.p.A.</t>
  </si>
  <si>
    <t>2014/32804</t>
  </si>
  <si>
    <t>IVA su PROVE N. 105/2014</t>
  </si>
  <si>
    <t>2014/32805</t>
  </si>
  <si>
    <t>PROVE N. 111/2014/HV</t>
  </si>
  <si>
    <t>2014/32807</t>
  </si>
  <si>
    <t>PROVE su campioni di vetro - ORDINE n.400633 del 16/7/2014 (preventivo del 16/7/2014 - ing.Bernardo)</t>
  </si>
  <si>
    <t>SASIL S.p.A.</t>
  </si>
  <si>
    <t>2014/32808</t>
  </si>
  <si>
    <t>IVA PROVE su campioni di vetro - ORDINE n.400633 del 16/7/14 (preventivo del 16/7/14 - ing.Bernardo)</t>
  </si>
  <si>
    <t>2014/32810</t>
  </si>
  <si>
    <t>PROVE N. 66-82-83-94-116/2014/HV - PURCHASE ORDER No 115930-0 del 27/8/2014</t>
  </si>
  <si>
    <t>2014/32811</t>
  </si>
  <si>
    <t>IVA PROVE N. 66-82-83-94-116/2014/HV - PURCHASE ORDER No 115930-0 del 27/8/14</t>
  </si>
  <si>
    <t>2014/32812</t>
  </si>
  <si>
    <t>Contributo per convegno "M.A.S.TER School" dal tema "Costruire reti di città" 18-20/09/2014</t>
  </si>
  <si>
    <t>2014/32815</t>
  </si>
  <si>
    <t>PROVE N. 128/2014/HV - ordine n.400138338 del 15/9/2014</t>
  </si>
  <si>
    <t>2014/32816</t>
  </si>
  <si>
    <t>IVA su PROVE N. 128/2014/HV - ordine n.400138338 del 15/9/2014</t>
  </si>
  <si>
    <t>2014/32838</t>
  </si>
  <si>
    <t>PROVE N. 28/2014/PE - Prof. Modesti</t>
  </si>
  <si>
    <t>2014/32839</t>
  </si>
  <si>
    <t>IVA su PROVE N. 28/2014/PE - Prof. Modesti</t>
  </si>
  <si>
    <t>2014/32840</t>
  </si>
  <si>
    <t>PROVE - nn.055-056/2014/ML - prof. Magrini</t>
  </si>
  <si>
    <t>RIVA ACCIAIO S.p.A.</t>
  </si>
  <si>
    <t>2014/32842</t>
  </si>
  <si>
    <t>IVA - PROVE - nn.055-056/2014/ML - prof. Magrini</t>
  </si>
  <si>
    <t>2014/32845</t>
  </si>
  <si>
    <t>PROVE - n.084/2014/ML - prof. Magrini</t>
  </si>
  <si>
    <t>ACEGASAPSAMGA S.P.A.</t>
  </si>
  <si>
    <t>2014/32846</t>
  </si>
  <si>
    <t>IVA - PROVE - n.084/2014/ML - prof. Magrini</t>
  </si>
  <si>
    <t>2014/32847</t>
  </si>
  <si>
    <t>PROVE N. 101/2014 (prof. Pesavento) - Ord. 6116-4500717669</t>
  </si>
  <si>
    <t>ALSTOM GRID S.p.A.</t>
  </si>
  <si>
    <t>2014/32848</t>
  </si>
  <si>
    <t>IVA - PROVE N. 101/2014 (prof. Pesavento) - Ord. 6116-4500717669</t>
  </si>
  <si>
    <t>2014/32849</t>
  </si>
  <si>
    <t>PROVE N. 106/2014/AC - Prof.ssa Bertani</t>
  </si>
  <si>
    <t>BIZ CARMELO</t>
  </si>
  <si>
    <t>2014/32851</t>
  </si>
  <si>
    <t>IVA - PROVE N. 106/2014/AC - Prof.ssa Bertani</t>
  </si>
  <si>
    <t>2014/32852</t>
  </si>
  <si>
    <t>PROVE - n.110/2014/ML - prof. Dabalà</t>
  </si>
  <si>
    <t>FRO - AIR LIQUIDE WELDING ITALIA S.P.A.</t>
  </si>
  <si>
    <t>2014/32853</t>
  </si>
  <si>
    <t>IVA - PROVE - n.110/2014/ML - prof. Dabalà</t>
  </si>
  <si>
    <t>2014/32881</t>
  </si>
  <si>
    <t>5° rata luglio 14 - CT 2013:"Sviluppo di una nuova piattaforma informatica per la predizione.." Moro</t>
  </si>
  <si>
    <t>2014/32882</t>
  </si>
  <si>
    <t>2014/32883</t>
  </si>
  <si>
    <t>6° rata Nov.14 - CT 2013:"Sviluppo di una nuova piattaforma informatica per la predizione.." Moro</t>
  </si>
  <si>
    <t>2014/32884</t>
  </si>
  <si>
    <t>2014/32935</t>
  </si>
  <si>
    <t>Ct 2014:" Sviluppo di compressi di sodio butirrato" Prof. Readon RATA UNICA</t>
  </si>
  <si>
    <t>2014/32938</t>
  </si>
  <si>
    <t>Ct 2014:" Sviluppo di compresse di sodio butirrato" Prof. Readon RATA UNICA</t>
  </si>
  <si>
    <t>2014/32980</t>
  </si>
  <si>
    <t>SALDO "Progetto Redafi" - Sartori</t>
  </si>
  <si>
    <t>2014/32987</t>
  </si>
  <si>
    <t>SALDO - "Progetto Redafi" - Sartori</t>
  </si>
  <si>
    <t>2014/33024</t>
  </si>
  <si>
    <t>SALDO - Studi e indagini di mercato prodotti legnosi Prog. LIFE12 - Pividori</t>
  </si>
  <si>
    <t>CONSORZIO DI BONIFICA VERONESE</t>
  </si>
  <si>
    <t>2014/33025</t>
  </si>
  <si>
    <t>2014/33031</t>
  </si>
  <si>
    <t>SALDO - Studio nuova malattia della vite in Trentino - Raiola</t>
  </si>
  <si>
    <t>2014/33032</t>
  </si>
  <si>
    <t>2014/33033</t>
  </si>
  <si>
    <t>Accordo di collaborazione per apertura all pubblico dell'Orto Botanico dal 01.04.14 al 31.12.14</t>
  </si>
  <si>
    <t>2014/33036</t>
  </si>
  <si>
    <t>SALDO - MANFOR C.BD Progetto LIFE + 2009 - Lingua</t>
  </si>
  <si>
    <t>COMUNE DI LORENZAGO DI CADORE</t>
  </si>
  <si>
    <t>2014/33037</t>
  </si>
  <si>
    <t>2014/33068</t>
  </si>
  <si>
    <t>Contr. ricerca ESA n. 4000111138/14/NL/CB/gp Study of an AGN Multiple... - Rafanelli - I rata + ant.</t>
  </si>
  <si>
    <t>2014/33081</t>
  </si>
  <si>
    <t>Contr. ricerca "VORTEX" - CEPOLISPE del 4/03/14 dal 19/4/14 al 18/4/15  - Romanato - II tranche ant.</t>
  </si>
  <si>
    <t>MINISTERO DELLA DIFESA</t>
  </si>
  <si>
    <t>2014/33082</t>
  </si>
  <si>
    <t>Contratto di ricerca "VORTEX" con CEPOLISPE del 4/03/14 dal 19/4/14 al 18/4/15 - IVA II tranche</t>
  </si>
  <si>
    <t>2014/33085</t>
  </si>
  <si>
    <t>Avv. ft. 1539 del 18/9/14  - resp. Vincenzi</t>
  </si>
  <si>
    <t>AMIDERIA IL CERVO S.R.L.</t>
  </si>
  <si>
    <t>2014/33086</t>
  </si>
  <si>
    <t>2014/33087</t>
  </si>
  <si>
    <t>Avv. ft. 1066 del 1/7/14 ANALISI GENOMICHE SU FINOCCHIO SU 240 CAMPIONI DI DNA</t>
  </si>
  <si>
    <t>2014/33088</t>
  </si>
  <si>
    <t>ANALISI GENOMICHE SU FINOCCHIO SU 240 CAMPIONI DI DNA</t>
  </si>
  <si>
    <t>2014/33089</t>
  </si>
  <si>
    <t>Avv. ft. 919  del 6/6/14  - COMMISSIONE DEL 03/04/2014</t>
  </si>
  <si>
    <t>2014/33090</t>
  </si>
  <si>
    <t>Avv. ft. 919 del 06/06/14 - COMMISSIONE DEL 03/04/2014</t>
  </si>
  <si>
    <t>2014/33093</t>
  </si>
  <si>
    <t>Avv. ft. 860 del 27/5/14 - COMMISSIONE del 13/01/2014</t>
  </si>
  <si>
    <t>2014/33094</t>
  </si>
  <si>
    <t>2014/33096</t>
  </si>
  <si>
    <t xml:space="preserve">Avv. ft. 723 del 14/5/14 </t>
  </si>
  <si>
    <t>ASSOCIAZIONE "COMITATO EV-K2-CNR"</t>
  </si>
  <si>
    <t>2014/33097</t>
  </si>
  <si>
    <t>Avv. ft. 723 del 14/5/14</t>
  </si>
  <si>
    <t>2014/33099</t>
  </si>
  <si>
    <t>Fatt. 127CD16 al netto N.C. 128CD16 del 22/9/14</t>
  </si>
  <si>
    <t>2014/33100</t>
  </si>
  <si>
    <t>2014/33111</t>
  </si>
  <si>
    <t>SALDO CONTRATTO N. 12/2012 "INTERVENTI DI RIQUALIFICAZIONE E RINNOVO PATRIM.ARBOREO"-SEMENZATO</t>
  </si>
  <si>
    <t>CITTA' DI ABANO TERME</t>
  </si>
  <si>
    <t>2014/33113</t>
  </si>
  <si>
    <t>2014/33119</t>
  </si>
  <si>
    <t>SALDO Analisi idrogeologica del Bacino di Cancia - Gregoretti</t>
  </si>
  <si>
    <t>2014/33120</t>
  </si>
  <si>
    <t>SALDO - Analisi idrogeologica del Bacino di Cancia - Gregoretti</t>
  </si>
  <si>
    <t>2014/33126</t>
  </si>
  <si>
    <t>SALDO INTEGRAZIONE Analisi idrogeologica del Bacino di Cancia - Gregoretti</t>
  </si>
  <si>
    <t>2014/33127</t>
  </si>
  <si>
    <t>2014/33130</t>
  </si>
  <si>
    <t>Periodo settembre-dicembre 2014 "Uso spazi, attrezzature e servizi"</t>
  </si>
  <si>
    <t>ETIFOR SRL</t>
  </si>
  <si>
    <t>2014/33131</t>
  </si>
  <si>
    <t>2014/33165</t>
  </si>
  <si>
    <t>SALDO - "Studio di diversi fungicidi concianti del mais..." - Causin</t>
  </si>
  <si>
    <t>2014/33166</t>
  </si>
  <si>
    <t>SALO - "Studio di diversi fungicidi concianti del mais..." - Causin</t>
  </si>
  <si>
    <t>2014/33173</t>
  </si>
  <si>
    <t>SALDO "Sviluppo e sperimentazione di procedure di calcolo numeriche finalizzate previsione..."-Borga</t>
  </si>
  <si>
    <t>BETA STUDIO S.R.L.</t>
  </si>
  <si>
    <t>2014/33176</t>
  </si>
  <si>
    <t>2014/33198</t>
  </si>
  <si>
    <t>SALDO 20% CONTRATTO 39/2011 "Servizio funzionale e taratura irroratrici..."-Cavalli</t>
  </si>
  <si>
    <t>2014/33199</t>
  </si>
  <si>
    <t>2014/33202</t>
  </si>
  <si>
    <t>III° rata ottobre 2014 contratto ECO-RESEARCH 2012 Prof. Giusti/Carrara</t>
  </si>
  <si>
    <t>2014/33253</t>
  </si>
  <si>
    <t>CONVENZIONE NOVARTIS PER FINANZ ASSEGNO BIENNALE- prof. SEMENZATO</t>
  </si>
  <si>
    <t>NOVARTIS FARMA SPA</t>
  </si>
  <si>
    <t>2014/33399</t>
  </si>
  <si>
    <t>concessione uso temporaneo Aula Morgagni - Convegno del 17/9/14</t>
  </si>
  <si>
    <t>AZIENDA UNITA' LOCALE SOCIO SANITARIA 9 - TREVISO</t>
  </si>
  <si>
    <t>2014/33400</t>
  </si>
  <si>
    <t>2014/33404</t>
  </si>
  <si>
    <t>Piccolo - 3° rata - Progetto Epigenomica EPIGEN CNR -  ex DSB - sc. 31.12.2014</t>
  </si>
  <si>
    <t>2014/33427</t>
  </si>
  <si>
    <t>Diff. IVA da 21% a 22% su convenzione Università di Firenze - "Supp.analisi idromorf.." - dr. Surian</t>
  </si>
  <si>
    <t>2014/33516</t>
  </si>
  <si>
    <t>SANTINELLO PROGETTO "GIOCOM" 2014 SALDO</t>
  </si>
  <si>
    <t>2014/33535</t>
  </si>
  <si>
    <t>CONTRATTO SPONSOR VYGON PER CORSO FORMAZIONE "MOSTCARE PRAM 2014" - PADOVA, 13-14/10/2014</t>
  </si>
  <si>
    <t>VYGON ITALIA SRL</t>
  </si>
  <si>
    <t>2014/33536</t>
  </si>
  <si>
    <t>2014/33569</t>
  </si>
  <si>
    <t>Manganelli - 1°r.FBTV - Tit. "Identificazione di nuove combinazioni di antibiotici..."sc. 31.12.2014</t>
  </si>
  <si>
    <t>2014/33571</t>
  </si>
  <si>
    <t>Manganelli - 2°r.saldo - FBTV - Tit. "Identificazione di nuove combinazioni..." sc. 31.12.2014</t>
  </si>
  <si>
    <t>2014/33597</t>
  </si>
  <si>
    <t>Debito come da nota prot. 192817 del 15.10.2014 (assegno ricerca)</t>
  </si>
  <si>
    <t>DA RE' CATERINA</t>
  </si>
  <si>
    <t>2014/33599</t>
  </si>
  <si>
    <t>Debito come da nota prot. 193327 del 15.10.14 (dottorato di ricerca pren. 115)</t>
  </si>
  <si>
    <t>GASPARETTO NICOLA</t>
  </si>
  <si>
    <t>2014/33600</t>
  </si>
  <si>
    <t>Debito come da nota prot. 193328 del 15.10.14 (dottorato di ricerca pren. 115)</t>
  </si>
  <si>
    <t>CASTELLI MONICA</t>
  </si>
  <si>
    <t>2014/33605</t>
  </si>
  <si>
    <t>CONVENZIONE RV ARCHIVIO PACE DIRITTI UMANI 2014-15</t>
  </si>
  <si>
    <t>2014/33610</t>
  </si>
  <si>
    <t>TEMVI -Trafficked and Exploited Minors between Vulnerability and Illegality</t>
  </si>
  <si>
    <t>2014/33611</t>
  </si>
  <si>
    <t>STOP FOR BEG - Against emerging forms of trafficking in Italy</t>
  </si>
  <si>
    <t>2014/33626</t>
  </si>
  <si>
    <t xml:space="preserve">TURCHI-RIDEFINIZIONE IMPORTO PROGETTO  "INOLTRE"-SALDO FINALE </t>
  </si>
  <si>
    <t>2014/33850</t>
  </si>
  <si>
    <t>SIRCA SPA</t>
  </si>
  <si>
    <t>2014/33851</t>
  </si>
  <si>
    <t>IVA su I rata contratto consulenza</t>
  </si>
  <si>
    <t>2014/33896</t>
  </si>
  <si>
    <t>SANTONASTASO ESU CONVENZIONE -SERVIZIO DI CONSULENZA PSICHIATRICA PER STUDENTI UNIVERSITARI 2014</t>
  </si>
  <si>
    <t>2014/33909</t>
  </si>
  <si>
    <t>"Analisi e sviluppo di soluzioni circuitali e di controllo per alimentatori risonanti e non".</t>
  </si>
  <si>
    <t>PIMAS S.r.L.</t>
  </si>
  <si>
    <t>2014/33911</t>
  </si>
  <si>
    <t>2014/34132</t>
  </si>
  <si>
    <t>ATTIVITA' DIDATTICHE IN ROVIGO-COFINANZIAMENTO-A.A.2014/15</t>
  </si>
  <si>
    <t>2014/34159</t>
  </si>
  <si>
    <t>Fattura 100C080/14 (imp) - Università Aperta Ingegneria Standard, sgabelli, workshop e pubblicità</t>
  </si>
  <si>
    <t>MAGNETI MARELLI S.P.A.</t>
  </si>
  <si>
    <t>2014/34161</t>
  </si>
  <si>
    <t>Fattura 100C080/14 (iva) - Università Aperta Ingegneria Standard, sgabelli, workshop e pubblicità</t>
  </si>
  <si>
    <t>2014/34234</t>
  </si>
  <si>
    <t>CONTR. N. 27 DEL 2012 - CONVENZ. ASL VALLECAMONICA-SERBINO PER ATTIVITÀ DI RICERCA PROF. S. MASIERO</t>
  </si>
  <si>
    <t>AZIENDA SANITARIA LOCALE DI VALLECAMONICA-SERBINO</t>
  </si>
  <si>
    <t>2014/34235</t>
  </si>
  <si>
    <t>2014/34283</t>
  </si>
  <si>
    <t>N.A. 22/2014 - RECUPERO PRELIEVI DA MAGAZZINO OTTOBRE 2013 - GIUGNO 2014 DI NOTO - PACE</t>
  </si>
  <si>
    <t>2014/34304</t>
  </si>
  <si>
    <t>Fattura 63CE56/14 (imp) - Vendita libro "Verso la differenza..." edito da Padova university Press</t>
  </si>
  <si>
    <t>2014/34305</t>
  </si>
  <si>
    <t>Fattura 64CE56/14 (imp) - Vendita libro "Oltre le province..." edito da Padova University Press</t>
  </si>
  <si>
    <t>ADRIATICA EDITRICE SALENTINA S.R.L.</t>
  </si>
  <si>
    <t>2014/34306</t>
  </si>
  <si>
    <t>Fattura 65CE56/14 (imp) - Vendita libri editi da Padova University Press</t>
  </si>
  <si>
    <t>2014/34315</t>
  </si>
  <si>
    <t>1 BORSA DOTT. RICERCA 28 CICLO-2a rata-ING. IND.LE IND.ING.CHIMICA,MATERIALI E MECCANICA</t>
  </si>
  <si>
    <t>ISTITUTO NAZIONALE FISICA NUCLEARE - INFN</t>
  </si>
  <si>
    <t>2014/34537</t>
  </si>
  <si>
    <t>Determinazione Ac. tt muconico e creatinina - resp. Prof. Bartolucci</t>
  </si>
  <si>
    <t>2014/34538</t>
  </si>
  <si>
    <t>2014/34587</t>
  </si>
  <si>
    <t>Rinnovo adesione della Biblioteca INFN di Legnaro allo SBA dell'Ateneo di Padova (II e III rata)</t>
  </si>
  <si>
    <t>2014/34684</t>
  </si>
  <si>
    <t>ANTICIPO-Contr.n.110/12/DII-CITTA' SPERANZA-CT BS SDOTT.BIOSCIENZE E BIOT., IND.BIOT-27°ciclo-3^anno</t>
  </si>
  <si>
    <t>2014/34742</t>
  </si>
  <si>
    <t>Contratto ECM II Rata Glaxosmithkline SpA "Piastrinopenia immune" 17/01/2014 Prof.Fabris</t>
  </si>
  <si>
    <t>2014/34744</t>
  </si>
  <si>
    <t>Contratto ECM Glaxosmithkline SpA "Piastrinopenia immune" 17/01/2014 Prof.Fabris</t>
  </si>
  <si>
    <t>2014/34745</t>
  </si>
  <si>
    <t>Contratto evento ECM"Perspective in Internal Medicine - Lung Ultrasound in Clinical practice"7/02/14</t>
  </si>
  <si>
    <t>2014/34746</t>
  </si>
  <si>
    <t>2014/34762</t>
  </si>
  <si>
    <t>"Realizzzzazione di una piattaforma per l'analisi simulativa di sistemi di produzione".</t>
  </si>
  <si>
    <t>2014/34763</t>
  </si>
  <si>
    <t>2014/34784</t>
  </si>
  <si>
    <t>Contratto evento ECM Medici Senza Frontiere "Salute e Migranti"Padova 18/12/2014</t>
  </si>
  <si>
    <t>MEDICI SENZA FRONTIERE ONLUS</t>
  </si>
  <si>
    <t>2014/34786</t>
  </si>
  <si>
    <t>2014/34807</t>
  </si>
  <si>
    <t>Contratto ECM L.C.Congressi "Diagnostica non invasiva.."Padova 03/12/2014</t>
  </si>
  <si>
    <t>2014/34808</t>
  </si>
  <si>
    <t>2014/3488</t>
  </si>
  <si>
    <t>Contr.UE PREFORMA FP7-ICT-2013-11 - Agr.619568 - dr. Ferro</t>
  </si>
  <si>
    <t>RIKSARKIVET</t>
  </si>
  <si>
    <t>2014/34924</t>
  </si>
  <si>
    <t>REGIONE VENETO COFINANZIAMENTO ASSEGNO RICERCA 13 MESI RESPONSABILE PROF. CARNIELLO LUCA</t>
  </si>
  <si>
    <t>2014/34948</t>
  </si>
  <si>
    <t>Fattura 257C0JE/14 (imp) - Analisi per determinazione fibre di amianto</t>
  </si>
  <si>
    <t>2014/34949</t>
  </si>
  <si>
    <t>Fattura 257C0JE/14 (iva) - Analisi per determinazione fibre di amianto</t>
  </si>
  <si>
    <t>2014/34961</t>
  </si>
  <si>
    <t>Fattura 262C0JE/14 (imp) - Campionamenti e analisi per la determinazione fibre amianto aerodisperse</t>
  </si>
  <si>
    <t>TEXAM SRL</t>
  </si>
  <si>
    <t>2014/34962</t>
  </si>
  <si>
    <t>Fattura 262C0JE/14 (iva) - Campionamenti e analisi per la determinazione fibre amianto aerodisperse</t>
  </si>
  <si>
    <t>2014/34968</t>
  </si>
  <si>
    <t>Fattura 265C0JE/14 (imp) - Campionamenti e analisi per la determinazione fibre amianto aerodisperse</t>
  </si>
  <si>
    <t>ROVER SRL</t>
  </si>
  <si>
    <t>2014/34969</t>
  </si>
  <si>
    <t>Fattura 265C0JE/14 (iva) - Campionamenti e analisi per la determinazione fibre amianto aerodisperse</t>
  </si>
  <si>
    <t>2014/34976</t>
  </si>
  <si>
    <t>Fattura 267C0JE/14 (imp) - Campionamenti e analisi per la determinazione fibre amianto aerodisperse</t>
  </si>
  <si>
    <t>CM Cantieri Moderni S.r.l.</t>
  </si>
  <si>
    <t>2014/34977</t>
  </si>
  <si>
    <t>Fattura 267C0JE/14 (iva) - Campionamenti e analisi per la determinazione fibre amianto aerodisperse</t>
  </si>
  <si>
    <t>2014/34992</t>
  </si>
  <si>
    <t>PROVE - 153/2014/PE - prof. Modesti (ord. 59-2014)</t>
  </si>
  <si>
    <t>CONSORZIO VENEZIA RICERCHE</t>
  </si>
  <si>
    <t>2014/34993</t>
  </si>
  <si>
    <t>IVA - PROVE 153/2014/PE - prof. Modesti (ord. 59-2014)</t>
  </si>
  <si>
    <t>2014/35030</t>
  </si>
  <si>
    <t>Fattura 272C0JE/14 (imp) - Campionamenti e analisi per la determinazione fibre di amianto</t>
  </si>
  <si>
    <t>2014/35031</t>
  </si>
  <si>
    <t>Fattura 272C0JE/14 (iva) - Campionamenti e analisi per la determinazione fibre di amianto</t>
  </si>
  <si>
    <t>2014/35038</t>
  </si>
  <si>
    <t>Fattura 273C0JE/14 (imp) - Quota fissa utrilizzo microscopio elettronico e ricerca con microscopio</t>
  </si>
  <si>
    <t>LIGHTCUBE srl</t>
  </si>
  <si>
    <t>2014/35040</t>
  </si>
  <si>
    <t>Fattura 273C0JE/14 (iva) - Quota fissa utrilizzo microscopio elettronico e ricerca con microscopio</t>
  </si>
  <si>
    <t>2014/35117</t>
  </si>
  <si>
    <t>Fattura 279C0JE/14 (imp) - Analisi per la determinazione n. fibre amianto aerodisperse</t>
  </si>
  <si>
    <t>SERVIZI FUNZIONI AMBIENTALI S.R.L.</t>
  </si>
  <si>
    <t>2014/35170</t>
  </si>
  <si>
    <t>1 BORSA DOTT. RICERCA 28 CICLO-3a rata-MED. SVIL.-SC.PROGR. IND. EMATO-ONCOL.,GENETICA,MAL.RARE...</t>
  </si>
  <si>
    <t>2014/35173</t>
  </si>
  <si>
    <t>2014/35214</t>
  </si>
  <si>
    <t>1 BORSA DOTT. RICERCA 28 CICLO-3a rata- ONCOLOGIA E ONCOLOGIA CHIRURGICA</t>
  </si>
  <si>
    <t>2014/35215</t>
  </si>
  <si>
    <t>2014 - Mammi - contratto di ricerca 757</t>
  </si>
  <si>
    <t>2014/35216</t>
  </si>
  <si>
    <t>iva su ct. 757 Mammi</t>
  </si>
  <si>
    <t>2014/35218</t>
  </si>
  <si>
    <t>1 BORSA DOTT. RICERCA 28 CICLO-3a rata-ING. INDUSTRIALE IND. ING. DELL'ENERGIA</t>
  </si>
  <si>
    <t>2014/35320</t>
  </si>
  <si>
    <t>Contratto di Ricerca PNRA - Programma di ricerche in Antartide - Bando 2013 - dott.ssa C. Mazzoldi</t>
  </si>
  <si>
    <t>C.N.R. Istituto di Scienze Marine</t>
  </si>
  <si>
    <t>2014/35357</t>
  </si>
  <si>
    <t>PROVE N. 126/2014/HV</t>
  </si>
  <si>
    <t>2014/35358</t>
  </si>
  <si>
    <t>IVA - PROVE N. 126/2014/HV</t>
  </si>
  <si>
    <t>2014/35373</t>
  </si>
  <si>
    <t>IMPONIBILE II^e III^rata Contr.ricerca c/terzi FIDIA FARMACEUTICI Rep.89/2013 - NEGRO</t>
  </si>
  <si>
    <t>2014/35374</t>
  </si>
  <si>
    <t>IVA II^e III^rata Contr.ricerca c/terzi FIDIA FARMACEUTICI Rep.89/2013 - NEGRO</t>
  </si>
  <si>
    <t>2014/35712</t>
  </si>
  <si>
    <t>REGIONE VENETO Contributo su Attività di studio interazioni contaminati fertilità- prof Foresta</t>
  </si>
  <si>
    <t>2014/36046</t>
  </si>
  <si>
    <t>SALDO Uso risorse hardware e software c/o sala di degustazione - Boatto</t>
  </si>
  <si>
    <t>2014/36050</t>
  </si>
  <si>
    <t>2014/36060</t>
  </si>
  <si>
    <t>Rilievo di laser scanner terrestre ...in località Cancia - Vettore</t>
  </si>
  <si>
    <t>2014/36062</t>
  </si>
  <si>
    <t>2014/36066</t>
  </si>
  <si>
    <t>Anticipo- CTFondazione CARIPARO- Progetto di Allestimento del Museo delle Macchine "Enrico Bernardi"</t>
  </si>
  <si>
    <t>2014/36067</t>
  </si>
  <si>
    <t>II rata (17/02-16/08/2014) -Convenzione Comune di Padova - Sistema bibliografico cittadino integrato</t>
  </si>
  <si>
    <t>2014/36068</t>
  </si>
  <si>
    <t>IVA - II rata (25/02-04/08/2014) -Convenzione Comune di Padova - Sistema bibliografico cittadino int</t>
  </si>
  <si>
    <t>2014/36152</t>
  </si>
  <si>
    <t>FT1894-Determ. del contenuto in proantocianidine con il metodo di farmacopea  Dr. Stefano Dall'Acqua</t>
  </si>
  <si>
    <t>PHARCOTERM SRL</t>
  </si>
  <si>
    <t>2014/36153</t>
  </si>
  <si>
    <t>2014/36192</t>
  </si>
  <si>
    <t>Saldo fatt. 209 del 5.11.2014 - Prof. Snenghi</t>
  </si>
  <si>
    <t>SNENGHI ROSSELLA</t>
  </si>
  <si>
    <t>2014/36193</t>
  </si>
  <si>
    <t>2014/36268</t>
  </si>
  <si>
    <t>PROVE N. 158/2014/HV - Ordine n.400140228 del 24/10/2014</t>
  </si>
  <si>
    <t>2014/36269</t>
  </si>
  <si>
    <t>IVA - PROVE N. 158/2014/HV - Ordine n.400140228 del 24/10/2014</t>
  </si>
  <si>
    <t>2014/36292</t>
  </si>
  <si>
    <t>Esecuzione di sperimentazioni e controlli su materiali e prodotti ... 2 RATA</t>
  </si>
  <si>
    <t>2014/36293</t>
  </si>
  <si>
    <t>2014/36543</t>
  </si>
  <si>
    <t>Fattura 106C080/14 (imp) - Programma Azienda partner</t>
  </si>
  <si>
    <t>SIEMENS S.P.A.</t>
  </si>
  <si>
    <t>2014/36546</t>
  </si>
  <si>
    <t>Fattura 106C080/14 (iva) - Programma Azienda partner</t>
  </si>
  <si>
    <t>2014/36547</t>
  </si>
  <si>
    <t>Fattura 107C080/14 (imp) - Università Aperta Ingegneria Standard e workshop</t>
  </si>
  <si>
    <t>2014/36551</t>
  </si>
  <si>
    <t>Fattura 107C080/14 (iva) - Università Aperta Ingegneria Standard e workshop</t>
  </si>
  <si>
    <t>2014/36552</t>
  </si>
  <si>
    <t>Fattura 108C080/14 (imp) -  Presentazione aziendale in Ateneo standard</t>
  </si>
  <si>
    <t>2014/36553</t>
  </si>
  <si>
    <t>Fattura 108C080/14 (iva) -  Presentazione aziendale in Ateneo standard</t>
  </si>
  <si>
    <t>2014/36594</t>
  </si>
  <si>
    <t>INOVA LAB SRL</t>
  </si>
  <si>
    <t>2014/36595</t>
  </si>
  <si>
    <t>2014/36616</t>
  </si>
  <si>
    <t>Credito IRAP commerciale dichiarativi 2014</t>
  </si>
  <si>
    <t>2014/36712</t>
  </si>
  <si>
    <t>Anticipo 92% residuo finanziamento - progetto Marie Curie-People .HYTECH - quota DII -</t>
  </si>
  <si>
    <t>2014/36799</t>
  </si>
  <si>
    <t xml:space="preserve">Fattura 279C0JE/14 (iva) - Analisi per la determinazione fibre amianto aerodisperse </t>
  </si>
  <si>
    <t>2014/36818</t>
  </si>
  <si>
    <t>Fattura 286C0JE/14 (imp)-Quota fissa utilizzo microscopio elettronico e costo utilizzo orario</t>
  </si>
  <si>
    <t>BIOTECK Spa</t>
  </si>
  <si>
    <t>2014/36820</t>
  </si>
  <si>
    <t>Fattura 286C0JE/14 (iva)-Quota fissa utilizzo microscopio elettronico e costo utilizzo orario</t>
  </si>
  <si>
    <t>2014/36902</t>
  </si>
  <si>
    <t>Finanziamento MIUR per Borse di mobilità regionale A.A. 2014/15 DM 855/2913</t>
  </si>
  <si>
    <t>2014/36982</t>
  </si>
  <si>
    <t>Integrazione e implementazione dei meccanismi di danno (prof. G. Maschio) 2^ RATA</t>
  </si>
  <si>
    <t>ANTEA S.R.L.</t>
  </si>
  <si>
    <t>2014/36983</t>
  </si>
  <si>
    <t>IVA - Integrazione e implementazione dei meccanismi di danno (prof. G. Maschio) 2^ RATA</t>
  </si>
  <si>
    <t>2014/3702</t>
  </si>
  <si>
    <t>LE GIORNATE DEL CINEMA - MELANCO - REGIONE VENETO 2014</t>
  </si>
  <si>
    <t>2014/37124</t>
  </si>
  <si>
    <t>QUOTA PARTNERS - PROGETTO WINEZERO MIS. 124 - PITACCO</t>
  </si>
  <si>
    <t>2014/37143</t>
  </si>
  <si>
    <t>QUOTA AGRICARNI SPA - PROGETTO WHITEFEED MIS 124 - SARTORI</t>
  </si>
  <si>
    <t>2014/37162</t>
  </si>
  <si>
    <t>"Studio e sviluppo di soluzioni innovative di batch picking di referenze gestite a pezzo".</t>
  </si>
  <si>
    <t>GOTTARDO S.P.A.</t>
  </si>
  <si>
    <t>2014/37163</t>
  </si>
  <si>
    <t>2014/37170</t>
  </si>
  <si>
    <t>III rata (17/08-16/02/2015) Convenzione Comune di Padova - Sistema bibliografico cittadino integrato</t>
  </si>
  <si>
    <t>2014/37171</t>
  </si>
  <si>
    <t>IVA - III rata (17/08-16/02/2015) Convenzione Comune di Padova - Sistema bibliografico cittadino int</t>
  </si>
  <si>
    <t>2014/37205</t>
  </si>
  <si>
    <t>Vendita latte mese di ottobre 2014 compresi premi - Acconto</t>
  </si>
  <si>
    <t>LATTERIE VICENTINE S.C. A.</t>
  </si>
  <si>
    <t>2014/37206</t>
  </si>
  <si>
    <t>Palù -1° r. ACRAF -Tit.Caratterizzazione dell'attività selettiva di aloe-emodina..." sc. 30/09/2015</t>
  </si>
  <si>
    <t>2014/37207</t>
  </si>
  <si>
    <t>Palù -IVA 1° r. ACRAF -Tit.Caratterizzazione dell'attività selettiva di aloe-emod..." sc. 30/09/2015</t>
  </si>
  <si>
    <t>2014/37208</t>
  </si>
  <si>
    <t>2014/37268</t>
  </si>
  <si>
    <t>Verifica strutturale di ruote dentate - 2^ rata a saldo (prof. Meneghetti)</t>
  </si>
  <si>
    <t>2014/37271</t>
  </si>
  <si>
    <t>IVA - Verifica strutturale di ruote dentate - 2^ rata a saldo (prof. Meneghetti)</t>
  </si>
  <si>
    <t>2014/37443</t>
  </si>
  <si>
    <t>De Caro - Sintea - Tit. "Tecnica chirurgica construmentario mininvasivo colonna" dsc. 30/09/14</t>
  </si>
  <si>
    <t>2014/37477</t>
  </si>
  <si>
    <t>IMPONIBILE Contratto di ricerca c/terzi COSMOPROJECT Rep.125/2014 - Resp. G. BOSCO - Scad.31/08/2015</t>
  </si>
  <si>
    <t>Cosmoproject S.r.l.</t>
  </si>
  <si>
    <t>2014/37478</t>
  </si>
  <si>
    <t>IVA Contratto di ricerca c/terzi COSMOPROJECT Rep.125/2014 - Resp. G. BOSCO - Scad.31/08/2015</t>
  </si>
  <si>
    <t>2014/37486</t>
  </si>
  <si>
    <t>Cofinanziamento MIUR borse di mobilità Eramus+ Traineeship aa 2013/14</t>
  </si>
  <si>
    <t>2014/37507</t>
  </si>
  <si>
    <t>Cofinanziamento MIUR borse di mobilità Eramus+ Consortia Traineeship aa 2013/14</t>
  </si>
  <si>
    <t>2014/37529</t>
  </si>
  <si>
    <t>ICARD-Programma ERASMUS+ Fondi Azione Chiave 2 (KA2) - Prog. 2014-1-IT02-KA203-003653</t>
  </si>
  <si>
    <t>2014/37579</t>
  </si>
  <si>
    <t>Contratto di ricerca 2014:"Sviluppo , validazione e analisi di estratti di origine naturale, integra</t>
  </si>
  <si>
    <t>BIOS LINE S.P.A.</t>
  </si>
  <si>
    <t>2014/37580</t>
  </si>
  <si>
    <t>2014/37587</t>
  </si>
  <si>
    <t>Service Agreement NOVARTIS PHARMA AG Rep.126/2014 "Investigations of Alisporivir using.."- BERNARDI</t>
  </si>
  <si>
    <t>MWST- GRUPPE NOVARTIS PHARMA AG</t>
  </si>
  <si>
    <t>2014/37608</t>
  </si>
  <si>
    <t>Manutenzione aree verdi nella complanare di collegamento ad Agripolis - Ordine 2014/5711 PRO</t>
  </si>
  <si>
    <t>2014/37610</t>
  </si>
  <si>
    <t>2014/37667</t>
  </si>
  <si>
    <t>2014/37673</t>
  </si>
  <si>
    <t>Finanziamento Università Sheffield per sostituzione docenza prof. Mammano e contributo spese</t>
  </si>
  <si>
    <t>2014/37815</t>
  </si>
  <si>
    <t>Giordano - Studio e verifica dell'interoperabilità dei sistemi informativi edilizi con i codici di</t>
  </si>
  <si>
    <t>2014/37818</t>
  </si>
  <si>
    <t>2014/37844</t>
  </si>
  <si>
    <t>SERVIZIO DI HOSTING DEL PROTOTIPO DEL PORTALE DELLE BIB. DEL VENETO - REGIONE VENETO- 2014</t>
  </si>
  <si>
    <t>2014/37846</t>
  </si>
  <si>
    <t>IVA - SERVIZIO DI HOSTING DEL PROTOTIPO DEL PORTALE DELLE BIB. DEL VENETO - REGIONE VENETO- 2014</t>
  </si>
  <si>
    <t>2014/37873</t>
  </si>
  <si>
    <t>Contributo Provincia autonoma BZ per Brixen Workshop anno 2014 prof. Meacci</t>
  </si>
  <si>
    <t>2014/3797</t>
  </si>
  <si>
    <t>2014 - Scrimin - integrazione contratto 215/2013 - PhosChemRec Grant Agreement 238679</t>
  </si>
  <si>
    <t>2014/37986</t>
  </si>
  <si>
    <t>1 BORSA DOTT. RICERCA 30 CICLO1a rata-ING. INFORMAZIONE-c.Scienza e tecnologia dell'informazione</t>
  </si>
  <si>
    <t>2014/38064</t>
  </si>
  <si>
    <t>rata conclusiva contratto di ricerca n. 45/2012</t>
  </si>
  <si>
    <t>2014/38065</t>
  </si>
  <si>
    <t>IVA - rata conclusiva contratto di ricerca n. 45/2012</t>
  </si>
  <si>
    <t>2014/38072</t>
  </si>
  <si>
    <t>"Linea automatizzata per la produzione di occhiali in metallo Ray-Ban Aviator: isole di inserimento"</t>
  </si>
  <si>
    <t>2014/38073</t>
  </si>
  <si>
    <t>2014/38074</t>
  </si>
  <si>
    <t>"Development of a model for estimating the evapotranspiration of hazelnut..." Anfodillo</t>
  </si>
  <si>
    <t>AGRY AUSTRALIS PTY LTD</t>
  </si>
  <si>
    <t>2014/38210</t>
  </si>
  <si>
    <t>Contratto sponsorizzazione evento ecm "Gestione point-of-care del sanguinamento..." del 04/11/2014</t>
  </si>
  <si>
    <t>CSL BEHRING S.P.A.</t>
  </si>
  <si>
    <t>2014/38211</t>
  </si>
  <si>
    <t>2014/38214</t>
  </si>
  <si>
    <t>Contratto di sponsorizzazione evento ECM "Fibrillazione atriale" 30-31/10/2014</t>
  </si>
  <si>
    <t>TI.GI. s.r.l.</t>
  </si>
  <si>
    <t>2014/38216</t>
  </si>
  <si>
    <t>2014/38223</t>
  </si>
  <si>
    <t>DIMED-PAGAMENTO QUOTA DI ISCRIZIONE CORSO "ATLS PROVIDER" PADOVA, 3-5/12/2014</t>
  </si>
  <si>
    <t>U.L.S.S. N. 1 - BELLUNO</t>
  </si>
  <si>
    <t>2014/38263</t>
  </si>
  <si>
    <t>Morgante: Valutazione sanitaria del bovino da carne allevato in Veneto - Ditta Zoetis</t>
  </si>
  <si>
    <t>ZOETIS ITALIA S.R.L.</t>
  </si>
  <si>
    <t>2014/38264</t>
  </si>
  <si>
    <t>2014/38581</t>
  </si>
  <si>
    <t>Tasse d'iscrizione aa 2012/13, 2013/14 e 2014/15 progetto Erasmus Mundus Master Course "ASTROMUNDUS"</t>
  </si>
  <si>
    <t>UNIVERSITY INNSBRUCK</t>
  </si>
  <si>
    <t>2014/38609</t>
  </si>
  <si>
    <t>Contributo a Master "International business for small and medium enterprises"-A.A.2013/14 (voucher)</t>
  </si>
  <si>
    <t>2014/38785</t>
  </si>
  <si>
    <t>Fattura 5C056/14 Realizzazione e stampa volume n. 32 della rivista "Microimpresa" edito da PUP</t>
  </si>
  <si>
    <t>Associazione Artigiani e Piccole Imprese Mestre CGIA</t>
  </si>
  <si>
    <t>2014/38786</t>
  </si>
  <si>
    <t>2014/38809</t>
  </si>
  <si>
    <t>2014/38810</t>
  </si>
  <si>
    <t>2014/38813</t>
  </si>
  <si>
    <t>Fattura 6C056/14 Realizzazione e stampa volume n. 33 della rivista "Microimpresa" edito da PUP</t>
  </si>
  <si>
    <t>2014/38814</t>
  </si>
  <si>
    <t>2014/38845</t>
  </si>
  <si>
    <t>Fattura 7C056/14 - Realizzazione e stampa volume n. 34 della rivista "Microimpresa" edito da PUP</t>
  </si>
  <si>
    <t>2014/38846</t>
  </si>
  <si>
    <t>2014/38851</t>
  </si>
  <si>
    <t>Fattura 8C056/14 - Realizzazione e stampa volumi n.35 e 36 della rivista "Microimpresa" edito da PUP</t>
  </si>
  <si>
    <t>2014/38853</t>
  </si>
  <si>
    <t>2014/39275</t>
  </si>
  <si>
    <t>Fitto periodo da gennaio a dicembre 2014 - Nale Guglielmina</t>
  </si>
  <si>
    <t>2014/39347</t>
  </si>
  <si>
    <t>Contratto con Veneto Nanotech scpa "Misure sperim. SIMS del 3/7/14 scad. 31/03/15 - Anticipo 30%</t>
  </si>
  <si>
    <t>2014/39350</t>
  </si>
  <si>
    <t>Contratto con Veneto Nanotech scpa "Misure sperim. SIMS del 3/7/14 scad. 31/03/15</t>
  </si>
  <si>
    <t>2014/39397</t>
  </si>
  <si>
    <t>Contr."Characterization and reliability investigations on GaN HEMT" prof. Zanoni</t>
  </si>
  <si>
    <t>2014/39439</t>
  </si>
  <si>
    <t>Boschetto, fattura n. 384/2014 Conv. Regione Veneto "Green Tour" seconda rata</t>
  </si>
  <si>
    <t>2014/39442</t>
  </si>
  <si>
    <t>IVA COMM Boschetto, fattura n. 384/2014 Conv. Regione Veneto "Green Tour" seconda rata</t>
  </si>
  <si>
    <t>2014/39488</t>
  </si>
  <si>
    <t>Baldo -2° rata Regione Veneto -Tit. "Sorveglianza delle patologie correlate alle vacc.." sc.31/12/14</t>
  </si>
  <si>
    <t>2014/39538</t>
  </si>
  <si>
    <t>1^ acconto 30% - Monitoraggio stato conservazione specie prioritaria salamandra...- Cavalli</t>
  </si>
  <si>
    <t>2014/39564</t>
  </si>
  <si>
    <t>Baldovin - 2°r.CST Pietro - Tit. "Caratterrizzazione microbiologica del Fango...." sc. 30.04.14</t>
  </si>
  <si>
    <t>Centro Studi Termali " Pietro D'Abano"</t>
  </si>
  <si>
    <t>2014/39567</t>
  </si>
  <si>
    <t>Baldovin - IVA 2°r.CST Pietro- Tit. "Caratterrizzazione microbiologica del Fango...." sc. 30.04.14</t>
  </si>
  <si>
    <t>2014/39609</t>
  </si>
  <si>
    <t>Monitoraggio biologico - resp. Prof. Bartolucci</t>
  </si>
  <si>
    <t>2014/39610</t>
  </si>
  <si>
    <t>2014/39621</t>
  </si>
  <si>
    <t>"Ricerca industriale riguardante l'innovazione logistico produttiva nella produzione di componenti".</t>
  </si>
  <si>
    <t>2014/39624</t>
  </si>
  <si>
    <t>2014/39631</t>
  </si>
  <si>
    <t>"Studio e sviluppo di innovazioni logistiche nella movimentazione interna e distribuzione prodotti".</t>
  </si>
  <si>
    <t>CROCCO S.p.A.</t>
  </si>
  <si>
    <t>2014/39632</t>
  </si>
  <si>
    <t>2014/39652</t>
  </si>
  <si>
    <t>"Studio di fattibilità tecnico -economica di un sistema integrato RFID monitoring degli asset az.".</t>
  </si>
  <si>
    <t>RIECO S.r.L.</t>
  </si>
  <si>
    <t>2014/39653</t>
  </si>
  <si>
    <t>2014/39693</t>
  </si>
  <si>
    <t>"Studio di fattibilità per la realizzazione del "Polo Ecologistico Alto Vicentino".</t>
  </si>
  <si>
    <t>2014/39694</t>
  </si>
  <si>
    <t>2014/39712</t>
  </si>
  <si>
    <t>Progetto Ciencia sem Fronteiras Italia aa 2012/16 - Borse di studio a studenti brasiliani aa 2014/15</t>
  </si>
  <si>
    <t>2014/3972</t>
  </si>
  <si>
    <t>II° contratto TEAGASC - Genetic selection for improved milk quality ..... - scad. 31/12/2016</t>
  </si>
  <si>
    <t>2014/39728</t>
  </si>
  <si>
    <t>Progetto Ciencia sem Fronteiras Italia aa 2014/15 -Quota pertinenza del Centro Linguistico di Ateneo</t>
  </si>
  <si>
    <t>2014/39758</t>
  </si>
  <si>
    <t>1 BORSA DOTT. RICERCA 29 CICLO-2a rata-SCIENZE MOLECOLARI curriculum SCIENZE FARMACEUTICHE</t>
  </si>
  <si>
    <t>2014/39770</t>
  </si>
  <si>
    <t>1 BORSA DOTT.RICERCA 29 CICLO-2a rata-MED.SVIL.-SC. PROGRAM.SANITARIA c. EMATO-ONCOL.,GENETICA....</t>
  </si>
  <si>
    <t>2014/39774</t>
  </si>
  <si>
    <t>2014/39786</t>
  </si>
  <si>
    <t>1 BORSA DOTT. RICERCA 29 CICLO-2a rata-ING. INDUSTRIALE curriculum ING. DELL'ENERGIA</t>
  </si>
  <si>
    <t>2014/39918</t>
  </si>
  <si>
    <t>Contr."Sviluppo di un sistema di raccomandazione di documenti aziendali" - dr.ssa Pini</t>
  </si>
  <si>
    <t>STEVANATO GROUP S.R.L.</t>
  </si>
  <si>
    <t>2014/39919</t>
  </si>
  <si>
    <t>2014/39986</t>
  </si>
  <si>
    <t xml:space="preserve">Fattura 5C088/14 (imp) - Sponsorizzazione inaugurazione Giardino Biodiversità dell'Orto Botanico </t>
  </si>
  <si>
    <t>2014/39988</t>
  </si>
  <si>
    <t xml:space="preserve">Fattura 5C088/14 (iva) - Sponsorizzazione inaugurazione Giardino Biodiversità dell'Orto Botanico </t>
  </si>
  <si>
    <t>2014/40020</t>
  </si>
  <si>
    <t>2 POSTI AGG. SC. SPEC.: 1 PEDIATRIA-1 CHIRURGIA PLASTICA,RICOSTRUTTIVA, ESTETICA- A.A.14/15-5° anno</t>
  </si>
  <si>
    <t>2014/40026</t>
  </si>
  <si>
    <t>1 POSTO AGG. SC. SPEC. PEDIATRIA-A.A. 14/15-4° anno</t>
  </si>
  <si>
    <t>2014/40032</t>
  </si>
  <si>
    <t>6 POSTI AGG. SC. SPEC. - A.A. 14/15- 3° anno</t>
  </si>
  <si>
    <t>2014/40105</t>
  </si>
  <si>
    <t>Indagine chimico tossicologica P.P. 9471/14 a carico di Stampetta Massimiliano - Dott.ssa Vogliardi</t>
  </si>
  <si>
    <t>VOGLIARDI SUSANNA</t>
  </si>
  <si>
    <t>2014/40106</t>
  </si>
  <si>
    <t>2014/40135</t>
  </si>
  <si>
    <t>Progetto Erasmus Mundus "EDEN" - Borse di mobilità saldo 2nd cohort aa 2014/15</t>
  </si>
  <si>
    <t>Universitatea "Alexandru Ioan Cuza" Iasi</t>
  </si>
  <si>
    <t>2014/40171</t>
  </si>
  <si>
    <t>Convenzione Reg. Veneto Attività didattiche delle Professioni Sanitarie A.A. 2012/13</t>
  </si>
  <si>
    <t>2014/40187</t>
  </si>
  <si>
    <t>Convenzione di consulenza periodo 01.06.2014-30.11.2014 - Saldo VI° rata - Resp.  Prof. Bartolucci</t>
  </si>
  <si>
    <t>2014/40188</t>
  </si>
  <si>
    <t>2014/40194</t>
  </si>
  <si>
    <t>PROGETTO GEOCACHING - GAL BASSA PADOVANA - PROF. VAROTTO (SALDO 70%)</t>
  </si>
  <si>
    <t>2014/40195</t>
  </si>
  <si>
    <t>PROGETTO GEOCACHING - GAL PATAVINO - PROF. VAROTTO (SALDO 70%)</t>
  </si>
  <si>
    <t>2014/40258</t>
  </si>
  <si>
    <t>CONTRATTO REALIZZAZIONE PERCORSI DI GEOCACHING - GAL MONTAGNA VICENTINA PROF. VAROTTO - acconto 30%</t>
  </si>
  <si>
    <t>ASIAGO TURISMO S.c.a.r.l.</t>
  </si>
  <si>
    <t>2014/40263</t>
  </si>
  <si>
    <t>IVA SU CONTRATTO PERCORSI DI GEOCACHING - GAL MONTAGNA VICENTINA PROF. VAROTTO - ACCONTO  30%</t>
  </si>
  <si>
    <t>2014/40302</t>
  </si>
  <si>
    <t>Contributo a restauro ritratto Andrea Vesalio (ns. prot. 201564/2014)</t>
  </si>
  <si>
    <t>LIONS CLUB PADOVA "Elena Cornaro Piscopia"</t>
  </si>
  <si>
    <t>2014/40356</t>
  </si>
  <si>
    <t>"2-D PHYSICAL MODEL TESTS RELATED TO THE MAMAIA SUD PROJECT IN ROMANIA" RESPONSABILE PROF.PIERO RUOL</t>
  </si>
  <si>
    <t>PORR BAU GMBH VIENA - SUCURSALA BUCURESTI</t>
  </si>
  <si>
    <t>2014/40379</t>
  </si>
  <si>
    <t>Contributo di ricerca NEDO - Panasonic - dr. Meneghini</t>
  </si>
  <si>
    <t>2014/40460</t>
  </si>
  <si>
    <t>Fattura 289C0JE/14 (imp) - Analisi per detterminaizone fibre di amianto aerodisperse</t>
  </si>
  <si>
    <t>SERVECO SRL</t>
  </si>
  <si>
    <t>2014/40462</t>
  </si>
  <si>
    <t>Fattura 289C0JE/14 (iva) - Analisi per detterminaizone fibre di amianto aerodisperse</t>
  </si>
  <si>
    <t>2014/40481</t>
  </si>
  <si>
    <t xml:space="preserve">Fattura 294C0JE/14 (imp) - Analisi per determinazione fibre di amianto </t>
  </si>
  <si>
    <t>GIELLE DI LUIGI GALANTUCCI</t>
  </si>
  <si>
    <t>2014/40482</t>
  </si>
  <si>
    <t xml:space="preserve">Fattura 294C0JE/14 (iva) - Analisi per determinazione fibre di amianto </t>
  </si>
  <si>
    <t>2014/40486</t>
  </si>
  <si>
    <t xml:space="preserve">Fattura 296C0JE/14 (imp) - Campionamenti e analisi per determinazione fibre di amianto </t>
  </si>
  <si>
    <t>2014/40487</t>
  </si>
  <si>
    <t xml:space="preserve">Fattura 296C0JE/14 (iva) - Campionamenti e analisi per determinazione fibre di amianto </t>
  </si>
  <si>
    <t>2014/4049</t>
  </si>
  <si>
    <t>STUDI SU MAMMUTHUS MERIDIONALIS - L'AQUILA - MOLIN 2013</t>
  </si>
  <si>
    <t>AR ARTE E RESTAURO SRL</t>
  </si>
  <si>
    <t>2014/40568</t>
  </si>
  <si>
    <t>Fattura 299C0JE/14 (imp) - Campionamenti e analisi per determinazione fibre di amianto</t>
  </si>
  <si>
    <t>2014/40569</t>
  </si>
  <si>
    <t>Fattura 299C0JE/14 (iva) - Campionamenti e analisi per determinazione fibre di amianto</t>
  </si>
  <si>
    <t>2014/40570</t>
  </si>
  <si>
    <t>Fattura 300C0JE/14 (imp) - Analisi e campionamenti per determinazione fibre di amianto</t>
  </si>
  <si>
    <t>RAI-Radiotelevisione italiana spa</t>
  </si>
  <si>
    <t>2014/40571</t>
  </si>
  <si>
    <t>Fattura 300C0JE/14 (iva) - Analisi e campionamenti per determinazione fibre di amianto</t>
  </si>
  <si>
    <t>2014/40572</t>
  </si>
  <si>
    <t>Fattura 301C0JE/14 (imp) - Campionamenti per determinazione fibre di amianto</t>
  </si>
  <si>
    <t>2014/40573</t>
  </si>
  <si>
    <t>Fattura 301C0JE/14 (iva) - Campionamenti per determinazione fibre di amianto</t>
  </si>
  <si>
    <t>2014/40578</t>
  </si>
  <si>
    <t>Fattura 303C0JE/14 (imp) - Campionamenti e analisi per determinazione fibre di amianto aerodisperse</t>
  </si>
  <si>
    <t>SO.GE.PRA. SRL</t>
  </si>
  <si>
    <t>2014/40579</t>
  </si>
  <si>
    <t>Fattura 303C0JE/14 (iva) - Campionamenti e analisi per determinazione fibre di amianto aerodisperse</t>
  </si>
  <si>
    <t>2014/40631</t>
  </si>
  <si>
    <t>Gambolati, progetto LIFE10 ENV/IT/00394 WARBO, acconto 3° rata</t>
  </si>
  <si>
    <t>2014/40649</t>
  </si>
  <si>
    <t>Fattura 311C0JE/14 (imp) - Campionamenti e analisi per determinazione fibre di amianto aerodisperse</t>
  </si>
  <si>
    <t>2014/40660</t>
  </si>
  <si>
    <t>Fattura 311C0JE/14 (iva) - Campionamenti e analisi per determinazione fibre di amianto aerodisperse</t>
  </si>
  <si>
    <t>2014/40700</t>
  </si>
  <si>
    <t>Fattura 319C0JE/14 (imp) - Analisi per determinazione fibre di amianto aerodisperse</t>
  </si>
  <si>
    <t>2014/40702</t>
  </si>
  <si>
    <t>Fattura 320C0JE/14 (imp) - Campionamenti e analisi per determinazione fibre di amianto aerodisperse</t>
  </si>
  <si>
    <t>2014/40703</t>
  </si>
  <si>
    <t>Fattura 320C0JE/14 (iva) - Campionamenti e analisi per determinazione fibre di amianto aerodisperse</t>
  </si>
  <si>
    <t>2014/40727</t>
  </si>
  <si>
    <t>Fattura 321C0JE/14 (imp) - Campionamenti e analisi per determinazione fibre amianto aerodisperse</t>
  </si>
  <si>
    <t>2014/40728</t>
  </si>
  <si>
    <t>Fattura 321C0JE/14 (iva) - Campionamenti e analisi per determinazione fibre amianto aerodisperse</t>
  </si>
  <si>
    <t>2014/40729</t>
  </si>
  <si>
    <t>Fattura 322C0JE/14 (imp) - Campionamento e analisi per determinazione fibre di amianto aerodisperse</t>
  </si>
  <si>
    <t>2014/40730</t>
  </si>
  <si>
    <t>Fattura 322C0JE/14 (iva) - Campionamento e analisi per determinazione fibre di amianto aerodisperse</t>
  </si>
  <si>
    <t>2014/40731</t>
  </si>
  <si>
    <t>Fattura 323C0JE/14 (imp)-Analisi per determinazione, campionamenti eseguiti in siti bonifica amianto</t>
  </si>
  <si>
    <t>2014/40732</t>
  </si>
  <si>
    <t>Fattura 323C0JE/14 (iva)-Analisi per determinazione, campionamenti eseguiti in siti bonifica amianto</t>
  </si>
  <si>
    <t>2014/40733</t>
  </si>
  <si>
    <t>Fattura 324C0JE/14 (imp)-Analisi per determinazione, campionamenti eseguiti in siti bonifica amianto</t>
  </si>
  <si>
    <t>2014/40735</t>
  </si>
  <si>
    <t>Fattura 324C0JE/14 (iva)-Analisi per determinazione, campionamenti eseguiti in siti bonifica amianto</t>
  </si>
  <si>
    <t>2014/40742</t>
  </si>
  <si>
    <t>Fattura 326C0JE/14 (imp)-Analisi per determinazione, campionamenti eseguiti in siti bonifica amianto</t>
  </si>
  <si>
    <t>2014/40743</t>
  </si>
  <si>
    <t>2 BORSE DI STUDIO SC. SPECIALIZZAZIONE IN FARMACIA OSPEDALIERA-A.A.13/14-2°anno</t>
  </si>
  <si>
    <t>2014/40746</t>
  </si>
  <si>
    <t>Fattura 326C0JE/14 (iva)-Analisi per determinazione, campionamenti eseguiti in siti bonifica amianto</t>
  </si>
  <si>
    <t>2014/40752</t>
  </si>
  <si>
    <t>Fattura 329C0JE/14 (imp)-Campionamenti e analisi per determinazione fibre di amianto aerodisperse</t>
  </si>
  <si>
    <t>2014/40753</t>
  </si>
  <si>
    <t>Fattura 329C0JE/14 (iva)-Campionamenti e analisi per determinazione fibre di amianto aerodisperse</t>
  </si>
  <si>
    <t>2014/40766</t>
  </si>
  <si>
    <t>1 POSTO AGG.SC.SPEC. CHIR.GEN. IND.CHIR. GEN. II SCUOLA-sospensione maternità p.do 07.09.13-07.02.14</t>
  </si>
  <si>
    <t>2014/40822</t>
  </si>
  <si>
    <t>2014/40823</t>
  </si>
  <si>
    <t>2014/40831</t>
  </si>
  <si>
    <t>"Miglioramento dell'efficienza logistico-produttiva nel settore della produzione di valvole pneum.".</t>
  </si>
  <si>
    <t>BSG KUHNKE Solutions S.r.L.</t>
  </si>
  <si>
    <t>2014/40835</t>
  </si>
  <si>
    <t>2014/40869</t>
  </si>
  <si>
    <t>TMF characterization of an unforced HPDE grade.</t>
  </si>
  <si>
    <t>ROBERT BOSCH GmbH</t>
  </si>
  <si>
    <t>2014/40964</t>
  </si>
  <si>
    <t>PROVE N 151/2014/HV</t>
  </si>
  <si>
    <t>COSTAN S.P.A.</t>
  </si>
  <si>
    <t>2014/40965</t>
  </si>
  <si>
    <t>2014/40967</t>
  </si>
  <si>
    <t>2014/40969</t>
  </si>
  <si>
    <t>2014/40981</t>
  </si>
  <si>
    <t>Esami Anatomia patologica - avv. ft. n. 1983 del 17/11/2014</t>
  </si>
  <si>
    <t>2014/40984</t>
  </si>
  <si>
    <t>Esami Anatomia patologica - avv. ft. n. 1983 del 17/11/2014 - iva</t>
  </si>
  <si>
    <t>2014/40999</t>
  </si>
  <si>
    <t>Esami Anatomia patologica - avv. ft. n. 1988 del 17/11/2014</t>
  </si>
  <si>
    <t>BONELLO DEA</t>
  </si>
  <si>
    <t>2014/41009</t>
  </si>
  <si>
    <t>Esami Anatomia patologica - avv. ft. n. 1988 del 17/11/2014 - iva</t>
  </si>
  <si>
    <t>2014/41019</t>
  </si>
  <si>
    <t>Esami Anatomia patologica - avv. ft. n. 1989 del 17/11/2014</t>
  </si>
  <si>
    <t>2014/41021</t>
  </si>
  <si>
    <t>Esami Anatomia patologica - avv. ft. n. 1989 del 17/11/2014 - iva</t>
  </si>
  <si>
    <t>2014/41031</t>
  </si>
  <si>
    <t>Esami Anatomia patologica - avv. ft. n. 1991 del 17/11/2014</t>
  </si>
  <si>
    <t>AMBULATORIO VETERINARIO BUONOMO MARIA ELENA</t>
  </si>
  <si>
    <t>2014/41032</t>
  </si>
  <si>
    <t>Esami Anatomia patologica - avv. ft. n. 1991 del 17/11/2014 - iva</t>
  </si>
  <si>
    <t>2014/41037</t>
  </si>
  <si>
    <t>Esami Anatomia patologica - avv. ft. n. 1992 del 17/11/2014</t>
  </si>
  <si>
    <t>STUDIO ASSOC. VET. DR.SSA CAFFARELLA</t>
  </si>
  <si>
    <t>2014/41039</t>
  </si>
  <si>
    <t>Esami Anatomia patologica - avv. ft. n. 1992 del 17/11/2014 - iva</t>
  </si>
  <si>
    <t>2014/41058</t>
  </si>
  <si>
    <t>ESECUZIONE DI MICROFOTO</t>
  </si>
  <si>
    <t>MASE PRESS S.R.L.</t>
  </si>
  <si>
    <t>2014/41059</t>
  </si>
  <si>
    <t>IVA SU ESECUZIONE DI MICROFOTO</t>
  </si>
  <si>
    <t>2014/41080</t>
  </si>
  <si>
    <t>Esami Anatomia patologica - avv. ft. n. 2009 del 19/11/2014</t>
  </si>
  <si>
    <t>2014/41081</t>
  </si>
  <si>
    <t>Esami Anatomia patologica - avv. ft. n. 2009 del 19/11/2014 - iva</t>
  </si>
  <si>
    <t>2014/41280</t>
  </si>
  <si>
    <t>"Caratterizzazione materiale flange: determinazione tipo di ghisa, famiglia di appartenenza".</t>
  </si>
  <si>
    <t>R.P. S.r.L.</t>
  </si>
  <si>
    <t>2014/41281</t>
  </si>
  <si>
    <t>2014/4138</t>
  </si>
  <si>
    <t>Progetto PAF - Cavalli e Sitzia</t>
  </si>
  <si>
    <t>2014/41395</t>
  </si>
  <si>
    <t>Esame per individuazione mutazioni gene - Area Farmacologia - avv. ft. n. 2125 del 28/11/2014</t>
  </si>
  <si>
    <t>RADICE STEFANO</t>
  </si>
  <si>
    <t>2014/41396</t>
  </si>
  <si>
    <t>Esame per individuazione mutazioni gene - Area Farmacologia - avv. ft. n. 2125 del 28/11/2014 - iva</t>
  </si>
  <si>
    <t>2014/41425</t>
  </si>
  <si>
    <t>Esami Anatomia Patologica - avv. ft. n. 2018 del 20/11/2014</t>
  </si>
  <si>
    <t>2014/41426</t>
  </si>
  <si>
    <t>Esami Anatomia Patologica - avv. ft. n. 2018 del 20/11/2014 - iva</t>
  </si>
  <si>
    <t>2014/41432</t>
  </si>
  <si>
    <t>Esami Anatomia Patologica - avv. ft. n. 2020 del 20/11/2014</t>
  </si>
  <si>
    <t>LABORATORIO ANALISI DOTT. FIORONI SRL</t>
  </si>
  <si>
    <t>2014/41434</t>
  </si>
  <si>
    <t>Esami Anatomia Patologica - avv. ft. n. 2020 del 20/11/2014 - iva</t>
  </si>
  <si>
    <t>2014/41505</t>
  </si>
  <si>
    <t>Esami Anatomia Patologica - avv. ft. n. 2028 del 20/11/2014</t>
  </si>
  <si>
    <t>CLINICA VETERINARIA MEDA BURI FRANCESCA</t>
  </si>
  <si>
    <t>2014/41506</t>
  </si>
  <si>
    <t>Esami Anatomia Patologica - avv. ft. n. 2028 del 20/11/2014 - iva</t>
  </si>
  <si>
    <t>2014/41547</t>
  </si>
  <si>
    <t>Esami Anatomia Patologica - avv. ft. n. 2055 del 24/11/2014</t>
  </si>
  <si>
    <t>AMBULATORIO VETERINARIO "CARLO RUINI"</t>
  </si>
  <si>
    <t>2014/41549</t>
  </si>
  <si>
    <t>Esami Anatomia Patologica - avv. ft. n. 2055 del 24/11/2014 - iva</t>
  </si>
  <si>
    <t>2014/41597</t>
  </si>
  <si>
    <t>Esami Anatomia Patologica - avv. ft. n. 2064 del 24/11/2014</t>
  </si>
  <si>
    <t>2014/41599</t>
  </si>
  <si>
    <t>Esami Anatomia Patologica - avv. ft. n. 2064 del 24/11/2014 - iva</t>
  </si>
  <si>
    <t>2014/41602</t>
  </si>
  <si>
    <t>Esami Anatomia Patologica - avv. ft. n. 2066 del 24/11/2014</t>
  </si>
  <si>
    <t>2014/41604</t>
  </si>
  <si>
    <t>Esami Anatomia Patologica - avv. ft. n. 2066 del 24/11/2014 - iva</t>
  </si>
  <si>
    <t>2014/4161</t>
  </si>
  <si>
    <t>Contratto per "Esecuzione e Certificazione di Prove di cls, acciaio c.a. ed ..." 1^ tr. Pr. Pasetto</t>
  </si>
  <si>
    <t>CONSORZIO B.B.M.</t>
  </si>
  <si>
    <t>2014/41612</t>
  </si>
  <si>
    <t>Esami Anatomia Patologica - avv. ft. n. 2076 del 25/11/2014</t>
  </si>
  <si>
    <t>AMBULATORIO VETERINARIO DI PERINI DOTT.SSA SONIA</t>
  </si>
  <si>
    <t>2014/41613</t>
  </si>
  <si>
    <t>Esami Anatomia Patologica - avv. ft. n. 2076 del 25/11/2014 - iva</t>
  </si>
  <si>
    <t>2014/4162</t>
  </si>
  <si>
    <t>Contratto per "Esecuzione e Certificazione di Prove di cls, acciaio c.a. ed .." 1^tr. Prof.Pasetto</t>
  </si>
  <si>
    <t>2014/41620</t>
  </si>
  <si>
    <t>Esami Anatomia Patologica - avv. ft. n. 2078 del 25/11/2014</t>
  </si>
  <si>
    <t>2014/41622</t>
  </si>
  <si>
    <t>Esami Anatomia Patologica - avv. ft. n. 2078 del 25/11/2014 - iva</t>
  </si>
  <si>
    <t>2014/41751</t>
  </si>
  <si>
    <t>Contr. ""Polarimetric measurements in cabled single-mode fibers for strain evaluation..." Palmieri</t>
  </si>
  <si>
    <t>2014/41753</t>
  </si>
  <si>
    <t>2014/41762</t>
  </si>
  <si>
    <t>Contributo Fond. Levi per insegnamenti musicologici 2013/14 - lettera del 19 nov 2014</t>
  </si>
  <si>
    <t>2014/41779</t>
  </si>
  <si>
    <t>Romagnoli: Contratto Virbac su soppressione attivita' riproduttiva gatti con deslorelin</t>
  </si>
  <si>
    <t>VIRBAC S.A.</t>
  </si>
  <si>
    <t>2014/4179</t>
  </si>
  <si>
    <t>Conv."Attività di formazione allo studio e inquadramento storico delle strutture." prof.ssa da Porto</t>
  </si>
  <si>
    <t>2014/41854</t>
  </si>
  <si>
    <t>Dalle Zotte A.: Contratto per studio di miglioramento carne e derivati impiego fonti vegetali..."</t>
  </si>
  <si>
    <t>2014/41857</t>
  </si>
  <si>
    <t>2014/41966</t>
  </si>
  <si>
    <t>Inzirillo Gabrielle Almendra</t>
  </si>
  <si>
    <t>2014/42148</t>
  </si>
  <si>
    <t>AF2140/14 Analisi quali-quantitativa di prodotto commerciale a base di PDRN-Na Dr.ssa Morpurgo</t>
  </si>
  <si>
    <t>IDEA MEDICAL DEVICES SRL</t>
  </si>
  <si>
    <t>2014/42150</t>
  </si>
  <si>
    <t>Analisi quali-quantitativa di prodotto commerciale a base di PDRN-Na Dr.ssa Morpurgo</t>
  </si>
  <si>
    <t>2014/42324</t>
  </si>
  <si>
    <t>Analisi  Biocombustibili</t>
  </si>
  <si>
    <t>DATA PELLET RO FOR ROME SRL</t>
  </si>
  <si>
    <t>2014/42465</t>
  </si>
  <si>
    <t>Studio trasmissibilità da motore a scafo (prof. Doria) 1^ RATA</t>
  </si>
  <si>
    <t>WARTSILA ITALIA S.P.A.</t>
  </si>
  <si>
    <t>2014/42468</t>
  </si>
  <si>
    <t>IVA - Studio trasmissibilità da motore a scafo (prof. Doria) 1^ RATA</t>
  </si>
  <si>
    <t>2014/42492</t>
  </si>
  <si>
    <t>2014/42497</t>
  </si>
  <si>
    <t>2014/42500</t>
  </si>
  <si>
    <t>2014/4258</t>
  </si>
  <si>
    <t>De Caro - AIM Education - corso internazionale "The Donor Surgenor"</t>
  </si>
  <si>
    <t>2014/42587</t>
  </si>
  <si>
    <t>Indagine ambientale Pilkington Italia s.p.a. - Resp. Prof. G.B. Bartolucci</t>
  </si>
  <si>
    <t>PILKINGTON ITALIA  S.P.A.</t>
  </si>
  <si>
    <t>2014/42588</t>
  </si>
  <si>
    <t>2014/4259</t>
  </si>
  <si>
    <t>2014/42596</t>
  </si>
  <si>
    <t>Indagine ambientale presso Ditta Cementizillo s.p.a. - Resp. Prof. Bartolucci</t>
  </si>
  <si>
    <t>CEMENTERIA DI MONSELICE S.P.A.</t>
  </si>
  <si>
    <t>2014/42597</t>
  </si>
  <si>
    <t>2014/42630</t>
  </si>
  <si>
    <t>ERC-2012-ADG_20120314_IDEAS_ GRANT AGREEMENT NUMBER 322823 STEPS_PROF.SSA_VIOLA</t>
  </si>
  <si>
    <t>2014/42993</t>
  </si>
  <si>
    <t>Prof. Pietrogrande-Direzione artisitica e supervisione del restauro dei primi due edifici ...</t>
  </si>
  <si>
    <t>COMUNE DI VIGONZA</t>
  </si>
  <si>
    <t>2014/42996</t>
  </si>
  <si>
    <t>2014/43089</t>
  </si>
  <si>
    <t>Avv. ft. 2155 del 03/12/2014 -  I° RATA pari al 50% contratto</t>
  </si>
  <si>
    <t>AGRICOLA TRE VALLI SOC. COOP. A R.L.</t>
  </si>
  <si>
    <t>2014/43090</t>
  </si>
  <si>
    <t>2014/43194</t>
  </si>
  <si>
    <t>Contratto 2014 "monoPEGhilazione N-terminale" Dr. Pasut - 21/08/2014-31/12/2014</t>
  </si>
  <si>
    <t>LEK PHARMACEUTICALS D.D.</t>
  </si>
  <si>
    <t>2014/4348</t>
  </si>
  <si>
    <t>Analisi delle piogge intense in FVG . prof. Borga</t>
  </si>
  <si>
    <t>2014/43546</t>
  </si>
  <si>
    <t>rata conclusiva contratto di ricerca  n. 120/2012</t>
  </si>
  <si>
    <t>CALPEDA SPA</t>
  </si>
  <si>
    <t>2014/43549</t>
  </si>
  <si>
    <t>IVA - rata conclusiva contratto di ricerca  n. 120/2012</t>
  </si>
  <si>
    <t>2014/43753</t>
  </si>
  <si>
    <t>Bonaldo - 2° rata - Telethon - Tit. " Manipulating Autophagu in Muscle Disease" sc. 30.06.14</t>
  </si>
  <si>
    <t>2014/43853</t>
  </si>
  <si>
    <t>II° RATA - NARDI - LANDLAB - scad. 07/05/2015</t>
  </si>
  <si>
    <t>LANDLAB SRL</t>
  </si>
  <si>
    <t>2014/43854</t>
  </si>
  <si>
    <t>II° RATA NARDI - LANDLAB - scad. 07/05/2015</t>
  </si>
  <si>
    <t>2014/4405</t>
  </si>
  <si>
    <t>rata conclusiva Prog. MODEF (prof. F.Dughiero)</t>
  </si>
  <si>
    <t>CONSORZIO V.E.R.A. ENERGIA</t>
  </si>
  <si>
    <t>2014/4407</t>
  </si>
  <si>
    <t>IVA su rata conclusiva Prog. MODEF (prof. F.Dughiero)</t>
  </si>
  <si>
    <t>2014/44090</t>
  </si>
  <si>
    <t>"Prediction and analysis of control-induced instability due to network resonances in photovoltaic".</t>
  </si>
  <si>
    <t>SICON S.r.L. UNIPERSONALE</t>
  </si>
  <si>
    <t>2014/44092</t>
  </si>
  <si>
    <t>2014/44254</t>
  </si>
  <si>
    <t>concessione in uso temporaneo Aula Morgagni per convegno del 27/10/2014</t>
  </si>
  <si>
    <t>2014/44257</t>
  </si>
  <si>
    <t>2014/44281</t>
  </si>
  <si>
    <t>CONTRATTO N.16 DEL 2012</t>
  </si>
  <si>
    <t>CENTRO INTERREGIONALE PER I SISTEMI INFORMATICI, GEOGRAFICI E STATISTICI- CISIS</t>
  </si>
  <si>
    <t>2014/44283</t>
  </si>
  <si>
    <t>IVA su CONTRATTO N.16 DEL 2012</t>
  </si>
  <si>
    <t>2014/44289</t>
  </si>
  <si>
    <t>Conv."Accordo quadro collab. nel settore geodetico satellitare - Atto esecutivo N.2 - prof.Caporali</t>
  </si>
  <si>
    <t>2014/44291</t>
  </si>
  <si>
    <t>IVA su Conv."Accordo quadro collab.  settore geod.satellitare - Atto esecutivo N.2 - prof.Caporali</t>
  </si>
  <si>
    <t>2014/44299</t>
  </si>
  <si>
    <t>Vendita latte mese di novembre 2014 compresi premi - Lt. 5.520 - Acconto</t>
  </si>
  <si>
    <t>2014/443</t>
  </si>
  <si>
    <t>Contr.MINISTERO DELLA DIFESA 07/11/2013 Prog."Nuovi Inibitori del Botulismo NIB"- 2^fase MONTECUCCO</t>
  </si>
  <si>
    <t>2014/44300</t>
  </si>
  <si>
    <t>2014/44346</t>
  </si>
  <si>
    <t>PROGETTO GEOCACHING - GAL ANTICO DOGADO (PROVINCIA DI PADOVA) - PROF. VAROTTO (SALDO 70%)</t>
  </si>
  <si>
    <t>2014/44348</t>
  </si>
  <si>
    <t>IVA PROGETTO GEOCACHING - GAL ANTICO DOGADO (PROVINCIA DI PADOVA) - PROF. VAROTTO (SALDO 70%)</t>
  </si>
  <si>
    <t>2014/44352</t>
  </si>
  <si>
    <t>CONTRATTO REALIZZAZIONE PERCORSI DI GEOCACHING - GAL MONTAGNA VICENTINA PROF. VAROTTO (SALDO 70%)</t>
  </si>
  <si>
    <t>2014/44353</t>
  </si>
  <si>
    <t>IVA CONTRATTO REALIZZAZIONE PERCORSI DI GEOCACHING - GAL MONTAGNA VICENTINA PROF. VAROTTO (SALDO 70%</t>
  </si>
  <si>
    <t>2014/44413</t>
  </si>
  <si>
    <t>BATTISTI - "Intesificazione dell'attività ...cinipide del castagno ... i" - Regione Veneto</t>
  </si>
  <si>
    <t>2014/44453</t>
  </si>
  <si>
    <t>ENERGIE ENTHOLZ OHG, HALLER ALOIS &amp; CO.</t>
  </si>
  <si>
    <t>2014/44454</t>
  </si>
  <si>
    <t>2014/44495</t>
  </si>
  <si>
    <t>Analisi del comportamento dinamico - prof. Turri - 1^ RATA</t>
  </si>
  <si>
    <t>2014/44496</t>
  </si>
  <si>
    <t>IVA - Analisi del comportamento dinamico - prof. Turri - 1^ RATA</t>
  </si>
  <si>
    <t>2014/44727</t>
  </si>
  <si>
    <t>Campionatura, valutazione e consulenza tessuto bio-protesi" - I RATA</t>
  </si>
  <si>
    <t>Medtronic Bakken Research Center B.V.</t>
  </si>
  <si>
    <t>2014/44793</t>
  </si>
  <si>
    <t>Saldo Fondo Integrativo statale per borse di studio A.A. 2013/2014</t>
  </si>
  <si>
    <t>2014/44797</t>
  </si>
  <si>
    <t xml:space="preserve">A.A. 2014/15 Primo Acconto Fondo Integrativo statale per borse di studio </t>
  </si>
  <si>
    <t>2014/44891</t>
  </si>
  <si>
    <t>sdoganamento merce acq. da NIST - awb 583103452824</t>
  </si>
  <si>
    <t>2014/4491</t>
  </si>
  <si>
    <t>DIRETTORE - ESU "SERVIZIO AIUTO PSICOLOGICO SAP" ANNO 2014</t>
  </si>
  <si>
    <t>2014/45173</t>
  </si>
  <si>
    <t>Indagine chimico tossicologica P.P. 8905/14 NR a carico di Muca fation - Prof.ssa Castagna</t>
  </si>
  <si>
    <t>CASTAGNA FRANCA</t>
  </si>
  <si>
    <t>2014/45174</t>
  </si>
  <si>
    <t>2014/45192</t>
  </si>
  <si>
    <t xml:space="preserve">Patarnello - Contratto consulenza Progetto PONa_00166 PanLab - richiesta III quota 20% a saldo </t>
  </si>
  <si>
    <t>UNIVERSITA' DEGLI STUDI DI MESSINA</t>
  </si>
  <si>
    <t>2014/45193</t>
  </si>
  <si>
    <t>S.do avviso fattura n. 2156 del 03.12.2014</t>
  </si>
  <si>
    <t>2014/45194</t>
  </si>
  <si>
    <t>IVA su s.do avviso di fattura n. 2156 del 03.12.2014</t>
  </si>
  <si>
    <t>2014/45195</t>
  </si>
  <si>
    <t>Patarnello - Contratto di consulenza Progetto PONa_00166 Pan Lab - richiesta III quota 20% a saldo</t>
  </si>
  <si>
    <t>2014/452</t>
  </si>
  <si>
    <t>Recupero conguagli fiscali dipendenti stipendi febbraio 2014</t>
  </si>
  <si>
    <t>2014/4548</t>
  </si>
  <si>
    <t>"Future of Tropical Production Forests" - Pettenella</t>
  </si>
  <si>
    <t>2014/4553</t>
  </si>
  <si>
    <t>S.do avviso di fattura n. 346 del 21.03.2014</t>
  </si>
  <si>
    <t>2014/4554</t>
  </si>
  <si>
    <t>IVA su s.do avviso di fattura n. 346 del 21.03.2014</t>
  </si>
  <si>
    <t>2014/45722</t>
  </si>
  <si>
    <t>Contr."Control Algorithms and Statistical Learning" - prof. Beghi</t>
  </si>
  <si>
    <t>2014/45723</t>
  </si>
  <si>
    <t>2014/45745</t>
  </si>
  <si>
    <t>Contr."Sviluppo algoritmi per ottimizz.sist.raffreddam.adiabatico per applicaz.ai data center" Beghi</t>
  </si>
  <si>
    <t>2014/46064</t>
  </si>
  <si>
    <t>Esami Anatomia Patologica - avv. ft. n. 2084 del 25/11/2014</t>
  </si>
  <si>
    <t>2014/46066</t>
  </si>
  <si>
    <t>Esami Anatomia Patologica - avv. ft. n. 2084 del 25/11/2014 - iva</t>
  </si>
  <si>
    <t>2014/46076</t>
  </si>
  <si>
    <t>Esami Anatomia Patologica - avv. ft. n. 2092 del 25/11/2014</t>
  </si>
  <si>
    <t>Centro Veterinario San Lorenzo</t>
  </si>
  <si>
    <t>2014/46079</t>
  </si>
  <si>
    <t>Esami Anatomia Patologica - avv. ft. n. 2092 del 25/11/2014 - iva</t>
  </si>
  <si>
    <t>2014/46085</t>
  </si>
  <si>
    <t>Esami Anatomia Patologica - avv. ft. n. 2093 del 25/11/2014</t>
  </si>
  <si>
    <t>2014/46087</t>
  </si>
  <si>
    <t>Esami Anatomia Patologica - avv. ft. n. 2093 del 25/11/2014 - iva</t>
  </si>
  <si>
    <t>2014/46096</t>
  </si>
  <si>
    <t>II rata - Contratto Aermec anno 2014 (prof. E. Benini)</t>
  </si>
  <si>
    <t>AERMEC S.p.A.</t>
  </si>
  <si>
    <t>2014/46097</t>
  </si>
  <si>
    <t>IVA su II rata - Contratto Aermec anno 2014 (prof. E. Benini)</t>
  </si>
  <si>
    <t>2014/46119</t>
  </si>
  <si>
    <t>Esami Anatomia Patologica - avv. ft. n. 2100 del 25/11/2014</t>
  </si>
  <si>
    <t>2014/46120</t>
  </si>
  <si>
    <t>Esami Anatomia Patologica - avv. ft. n. 2100 del 25/11/2014 - iva</t>
  </si>
  <si>
    <t>2014/46121</t>
  </si>
  <si>
    <t>Esami Anatomia Patologica - avv. ft. n. 2101 del 25/11/2014</t>
  </si>
  <si>
    <t>DITTA INDIVIDUALE BARTOLI FABIO</t>
  </si>
  <si>
    <t>2014/46122</t>
  </si>
  <si>
    <t>Esami Anatomia Patologica - avv. ft. n. 2101 del 25/11/2014 - iva</t>
  </si>
  <si>
    <t>2014/46222</t>
  </si>
  <si>
    <t>SALDO Progetto Recharge-green - Pettenella</t>
  </si>
  <si>
    <t>2014/46223</t>
  </si>
  <si>
    <t>2014/46226</t>
  </si>
  <si>
    <t>Imponibile Fatt. 42 del 09/12/2014 - servizio sequenziamento DNA</t>
  </si>
  <si>
    <t>2014/46227</t>
  </si>
  <si>
    <t>IVA Fatt. 42 del 09/12/2014 - servizio sequenziamento DNA</t>
  </si>
  <si>
    <t>2014/46228</t>
  </si>
  <si>
    <t>Imponibile Fatt. 43 del 09/12/2014 - servizio sequenziamento DNA</t>
  </si>
  <si>
    <t>2014/46231</t>
  </si>
  <si>
    <t>IVA Fatt. 43 del 09/12/2014 - servizio sequenziamento DNA</t>
  </si>
  <si>
    <t>2014/46548</t>
  </si>
  <si>
    <t>Convenzione Partenariato su DGR 448/14 Asse Capitale Umano Progetto di Modelizzazione" - Guidolin</t>
  </si>
  <si>
    <t>2014/46621</t>
  </si>
  <si>
    <t>IVA FATTURA 36</t>
  </si>
  <si>
    <t>2014/46623</t>
  </si>
  <si>
    <t>IVA FATTURA 37</t>
  </si>
  <si>
    <t>2014/46670</t>
  </si>
  <si>
    <t>INAIL6     ---     INAIL professori a contratto  INPSS     ---     INPS al 22% professori a contratt</t>
  </si>
  <si>
    <t>ZIZZI MARIA MARCELLA</t>
  </si>
  <si>
    <t>2014/46675</t>
  </si>
  <si>
    <t>DANECO IMPIANTI Spa</t>
  </si>
  <si>
    <t>2014/46678</t>
  </si>
  <si>
    <t>2014/46702</t>
  </si>
  <si>
    <t>Poppi - Coop "Monitoraggio sullo stato di salute e di benesser di bovini da carne" - imp.</t>
  </si>
  <si>
    <t>2014/46711</t>
  </si>
  <si>
    <t>Saldo  Abano Montegrotto.: Sviluppo portale web e serv. social network</t>
  </si>
  <si>
    <t>2014/46712</t>
  </si>
  <si>
    <t>2014/46713</t>
  </si>
  <si>
    <t>Poppi - Coop "Monitoraggio sullo stato di salute e di benesser di bovini da carne" - iva</t>
  </si>
  <si>
    <t>2014/46714</t>
  </si>
  <si>
    <t>PROVE - 166/2014/PE - prof. Modesti</t>
  </si>
  <si>
    <t>RHOSS S.p.A.</t>
  </si>
  <si>
    <t>2014/46715</t>
  </si>
  <si>
    <t>IVA - PROVE - 166/2014/PE - prof. Modesti</t>
  </si>
  <si>
    <t>2014/46781</t>
  </si>
  <si>
    <t>PROVE N. 167/2014/AC - Prof.ssa Bertani</t>
  </si>
  <si>
    <t>OMP ENGINEERING SRL</t>
  </si>
  <si>
    <t>2014/46782</t>
  </si>
  <si>
    <t>IVA - PROVE N. 167/2014/AC - Prof.ssa Bertani</t>
  </si>
  <si>
    <t>2014/46789</t>
  </si>
  <si>
    <t>PROGETTO FSE DDR 475/2014 FARE PER COMPETERE DGR 448/2014 PROF. BOATTO JOB SCHOOL</t>
  </si>
  <si>
    <t>JOB &amp; SCHOOL FORMAZIONE PROFESSIONALE SOC. COOP</t>
  </si>
  <si>
    <t>2014/46803</t>
  </si>
  <si>
    <t>FSE 2007-2013 OBIETTIVO COMPETITIVITA' E OCCUPAZIONE COD 69/1/3/448/2014 PROF. SCIPIONI</t>
  </si>
  <si>
    <t>2014/46815</t>
  </si>
  <si>
    <t>FSE 2007-2013 OBIETTIVO COMPETITIVITA' E OCCUPAZIONE COD1075/1/1/448/2014 DOTT.SSA GARENGO</t>
  </si>
  <si>
    <t>CONFINDUSTRIA VENETO SIAV S.P.A.</t>
  </si>
  <si>
    <t>2014/46819</t>
  </si>
  <si>
    <t>FSE 2007-2013 OBIETTIVO COMPETITIVITA' E OCCUPAZIONE COD 15/1/1/448/2014 PROF. MUFFATTO</t>
  </si>
  <si>
    <t>2014/46858</t>
  </si>
  <si>
    <t>DIMED-QUOTA DI ISCRIZIONE CORSO ACLS RETRAINING, PADOVA 18/11/2014</t>
  </si>
  <si>
    <t>AZIENDA U.L.S.S.n. 15 "Alta Padovana"</t>
  </si>
  <si>
    <t>2014/46864</t>
  </si>
  <si>
    <t>2014/46865</t>
  </si>
  <si>
    <t>DIMED-QUOTE DI ISCRIZIONE CORSO "ACLS PROVIDER"  19-10/11/2014</t>
  </si>
  <si>
    <t>2014/46891</t>
  </si>
  <si>
    <t>DIMED-QUOTA DI ISCRIZIONE CORSO ACLS RETRAINING, 18/11/2014</t>
  </si>
  <si>
    <t>2014/46910</t>
  </si>
  <si>
    <t>2014/47027</t>
  </si>
  <si>
    <t>Consulenza per lo sviluppo di Sistema di Qualità (resp. prof. Scipioni)</t>
  </si>
  <si>
    <t>2014/47028</t>
  </si>
  <si>
    <t>IVA - Consulenza per lo sviluppo di Sistema di Qualità (resp. prof. Scipioni)</t>
  </si>
  <si>
    <t>2014/47221</t>
  </si>
  <si>
    <t>DIMED-QUOTE DI ISCRIZIONE CORSO ATLS PROVIDER, 3-5/12/2014</t>
  </si>
  <si>
    <t>2014/4725</t>
  </si>
  <si>
    <t>Progetto FSE cod. 2105/101/1/701/2013 - "Esperto nello sviluppo organizzativo....."</t>
  </si>
  <si>
    <t>2014/47278</t>
  </si>
  <si>
    <t>I° RATA CT 2014/2015:Controllo analitico della quantità degli in quinanti organici nelle acque..Moro</t>
  </si>
  <si>
    <t>2014/47279</t>
  </si>
  <si>
    <t>2014/47285</t>
  </si>
  <si>
    <t>TURCHI-PROGETTO INOLTRE 2014</t>
  </si>
  <si>
    <t>2014/47306</t>
  </si>
  <si>
    <t>III rata contratto di ricerca prof. Santomaso</t>
  </si>
  <si>
    <t>2014/47308</t>
  </si>
  <si>
    <t>IV rata saldo contratto di ricerca prof. Santomaso</t>
  </si>
  <si>
    <t>2014/47311</t>
  </si>
  <si>
    <t>Saldo  Rata Contratto NAIZIL- Contr. UE FP7-SME-2012-314891-ULITES Resp.sc. Ing. R. SCOTTA</t>
  </si>
  <si>
    <t>NAIZIL S.p.A.</t>
  </si>
  <si>
    <t>2014/47313</t>
  </si>
  <si>
    <t>IVA-Saldo Contratto NAIZIL-Contr. UE FP7-SME-2012-314891-ULITES Resp.sc. Ing. R. SCOTTA</t>
  </si>
  <si>
    <t>2014/47326</t>
  </si>
  <si>
    <t>Saldo Rata Contratto REGLASS-Contr. UE FP7-SME-2012-314891-ULITES Resp.sc. Ing. R. SCOTTA</t>
  </si>
  <si>
    <t>REGLASS  S.R.L.</t>
  </si>
  <si>
    <t>2014/47533</t>
  </si>
  <si>
    <t>Contratto "Indagine per ideazione sistema di fissaggio dissipativo" Resp. sc.Ing. Scotta R.</t>
  </si>
  <si>
    <t>2014/47534</t>
  </si>
  <si>
    <t>2014/47542</t>
  </si>
  <si>
    <t>Contratto "Indagine per valutazione del comportamento di pannelli di solaio" Resp. sc.Ing. Scotta R.</t>
  </si>
  <si>
    <t>2014/47543</t>
  </si>
  <si>
    <t>2014/47710</t>
  </si>
  <si>
    <t>Studio effetto trattamenti fungicidi...ORD. 611899481 - Causin</t>
  </si>
  <si>
    <t>Bayer CropScience SRL</t>
  </si>
  <si>
    <t>2014/47711</t>
  </si>
  <si>
    <t>2014/47729</t>
  </si>
  <si>
    <t>Imponibile Fatt. 45 del 12/12/2014 - servizio sequenziamento DNA</t>
  </si>
  <si>
    <t>2014/47730</t>
  </si>
  <si>
    <t>IVA Fatt. 45 del 12/12/2014 - servizio sequenziamento DNA</t>
  </si>
  <si>
    <t>2014/47732</t>
  </si>
  <si>
    <t>Imponibile Fatt. 46 del 12/12/2014 - servizio sequenziamento DNA</t>
  </si>
  <si>
    <t>2014/47733</t>
  </si>
  <si>
    <t>IVA Fatt. 46 del 12/12/2014 - servizio sequenziamento DNA</t>
  </si>
  <si>
    <t>2014/47735</t>
  </si>
  <si>
    <t>Imponibile Fatt. 47 del 12/12/2014 - servizio sequenziamento DNA</t>
  </si>
  <si>
    <t>2014/47737</t>
  </si>
  <si>
    <t>IVA Fatt. 47 del 12/12/2014 - servizio sequenziamento DNA</t>
  </si>
  <si>
    <t>2014/47816</t>
  </si>
  <si>
    <t>Imponibile fatt. 48 del 15/12/2014 - servizio sequenziamento DNA</t>
  </si>
  <si>
    <t>CASA SOLLIEVO DELLA SOFFERENZA</t>
  </si>
  <si>
    <t>2014/47818</t>
  </si>
  <si>
    <t>IVA fatt. 48 del 15/12/2014 - servizio sequenziamento DNA</t>
  </si>
  <si>
    <t>2014/47820</t>
  </si>
  <si>
    <t>Imponibile fatt. 49 del 15/12/2014 - servizio sequenziamento DNA</t>
  </si>
  <si>
    <t>2014/47823</t>
  </si>
  <si>
    <t>IVA fatt. 49 del 15/12/2014 - servizio sequenziamento DNA</t>
  </si>
  <si>
    <t>2014/47825</t>
  </si>
  <si>
    <t>Imponibile fatt. 50 del 15/12/2014 - servizio sequenziamento DNA</t>
  </si>
  <si>
    <t>2014/47826</t>
  </si>
  <si>
    <t>IVA fatt. 50 del 15/12/2014 - servizio sequenziamento DNA</t>
  </si>
  <si>
    <t>2014/47859</t>
  </si>
  <si>
    <t>2014/47862</t>
  </si>
  <si>
    <t>2014/47864</t>
  </si>
  <si>
    <t>2014/47867</t>
  </si>
  <si>
    <t>2014/47871</t>
  </si>
  <si>
    <t>test su componenti motociclistici (rif. prof. Cossalter)</t>
  </si>
  <si>
    <t>BMW AG</t>
  </si>
  <si>
    <t>2014/47877</t>
  </si>
  <si>
    <t>Ottimizzazione aero-acustica di stufe a pellet (prof. Benini) 1^ RATA</t>
  </si>
  <si>
    <t>CAMINETTI MONTEGRAPPA S.p.A.</t>
  </si>
  <si>
    <t>2014/47879</t>
  </si>
  <si>
    <t>IVA - Ottimizzazione aero-acustica di stufe a pellet (prof. Benini) 1^ RATA</t>
  </si>
  <si>
    <t>2014/47894</t>
  </si>
  <si>
    <t>ANALISI BIOSAGGI - PROF.SSA NARDI - AVV. FATT. 2242 DEL 15/12/14</t>
  </si>
  <si>
    <t>AGRI 2000 SOC COOP</t>
  </si>
  <si>
    <t>2014/47896</t>
  </si>
  <si>
    <t>2014/47918</t>
  </si>
  <si>
    <t>analisi di 3 campioni di fieno di medica- AVV.FT. 2243 del 15/12/14</t>
  </si>
  <si>
    <t>CONDUZIONI AZIENDE AGRICOLE DI FORTE GIUSEPPE SOC. AGR. A R.L.</t>
  </si>
  <si>
    <t>2014/47919</t>
  </si>
  <si>
    <t>2014/47961</t>
  </si>
  <si>
    <t>ANALISI SU 139 CAMPIONI SOIA E MAIS- avv.ft.2244 del 15/12/2014</t>
  </si>
  <si>
    <t>2014/47962</t>
  </si>
  <si>
    <t>2014/48011</t>
  </si>
  <si>
    <t>Contributo per la realizzazione della "Notte dei Ricercatori 2014" del 26/09/2014</t>
  </si>
  <si>
    <t>BEDESCHI S.P.A.</t>
  </si>
  <si>
    <t>2014/48018</t>
  </si>
  <si>
    <t>2014/48088</t>
  </si>
  <si>
    <t>A.F. 2248/2014  SARTOREL - NAR SPA</t>
  </si>
  <si>
    <t>NAR SPA</t>
  </si>
  <si>
    <t>2014/48090</t>
  </si>
  <si>
    <t>IVA SU A.F. 2248/2014</t>
  </si>
  <si>
    <t>2014/48131</t>
  </si>
  <si>
    <t>FAT.84-85-164/14 CONTR.8/2011 VICE COMMISSSARIO L'AQUILA/DIREZ.REG.BENI CURLTURALI ABRUZZO - MODENA</t>
  </si>
  <si>
    <t>2014/48132</t>
  </si>
  <si>
    <t>IVA FAT.84-85-164/14 CONTR.8/2011VICE COMMISSSARIO L'AQUILA/DIREZ.REG.BENI CURLTURALI ABRUZZO-MODENA</t>
  </si>
  <si>
    <t>2014/48136</t>
  </si>
  <si>
    <t>"Studio dell'accuratezza di misure dimensionali tramite tomografia raggi X".</t>
  </si>
  <si>
    <t>NUOVO PIGNONE S.r.L.</t>
  </si>
  <si>
    <t>2014/48137</t>
  </si>
  <si>
    <t>2014/48141</t>
  </si>
  <si>
    <t>2014/48142</t>
  </si>
  <si>
    <t>2014/48208</t>
  </si>
  <si>
    <t>"Sviluppo di una metodologia di prove per la valutazione dell'affidabilità di componenti e sistemi".</t>
  </si>
  <si>
    <t>SIT LA PRECISA S.p.A.</t>
  </si>
  <si>
    <t>2014/48210</t>
  </si>
  <si>
    <t>2014/48324</t>
  </si>
  <si>
    <t>Restituzione quota vitto alloggio su borse di studio non dovute A.A. 2012/2013</t>
  </si>
  <si>
    <t>2014/48378</t>
  </si>
  <si>
    <t>Contratto consulenza Casa di cura Figlie di S. Camillo - Mondini 2013 - SCADE 28/02/15 novembre 2014</t>
  </si>
  <si>
    <t>2014/48383</t>
  </si>
  <si>
    <t xml:space="preserve">Ca' Foscari - Condivizione servizi bibliotecari comuni - rata 2014 </t>
  </si>
  <si>
    <t>Università Cà Foscari di Venezia</t>
  </si>
  <si>
    <t>2014/48384</t>
  </si>
  <si>
    <t>Ca' Foscari - Condivizione servizi bibliotecari comuni - rata 2014 - IVA</t>
  </si>
  <si>
    <t>2014/48395</t>
  </si>
  <si>
    <t>ILCEA, AVVISO DI FATTURA DEL 06/06/2013</t>
  </si>
  <si>
    <t>ILCEA  SPA  Costruzioni Generali</t>
  </si>
  <si>
    <t>2014/48398</t>
  </si>
  <si>
    <t>IVA 22% SU AVVISO DI FATTURA ILCEA DEL 06/06/2013</t>
  </si>
  <si>
    <t>2014/48423</t>
  </si>
  <si>
    <t>Progetto NITRANT 2014 - Guercini</t>
  </si>
  <si>
    <t>2014/48435</t>
  </si>
  <si>
    <t>Avv. ft. 2259 del 16/12/14 II RATA "Costituzione nuove varietà zucchino, lattuga e basilico......</t>
  </si>
  <si>
    <t>SENO SEED sas</t>
  </si>
  <si>
    <t>2014/48436</t>
  </si>
  <si>
    <t>2014/48463</t>
  </si>
  <si>
    <t>Avv. fatt. 2262 del 16/12/14 saldo contratto prof. De Marchi</t>
  </si>
  <si>
    <t>CASEIFICIO SOCIALE P.TE DI BARBARANO</t>
  </si>
  <si>
    <t>2014/48464</t>
  </si>
  <si>
    <t>2014/48470</t>
  </si>
  <si>
    <t>Avv. fatt. 2264 del 16/12/14 saldo contratto prof. Duso</t>
  </si>
  <si>
    <t>DUCA DI DOLLE SOC. AGRICOLA S.S.</t>
  </si>
  <si>
    <t>2014/48471</t>
  </si>
  <si>
    <t>2014/48483</t>
  </si>
  <si>
    <t>Studio trasmissibilità da motore a scafo (Doria) 2^ rata a saldo</t>
  </si>
  <si>
    <t>2014/48484</t>
  </si>
  <si>
    <t>IVA - Studio trasmissibilità da motore a scafo (Doria) 2^ rata a saldo</t>
  </si>
  <si>
    <t>2014/48493</t>
  </si>
  <si>
    <t>terza rata Agreement for research activity</t>
  </si>
  <si>
    <t>2014/48503</t>
  </si>
  <si>
    <t>Diff. aliquota Iva su avv. fatt. 2266 del 16/12/2014 (rata a saldo contratto 6/2012 Sambo-S.Orsola)</t>
  </si>
  <si>
    <t>2014/48531</t>
  </si>
  <si>
    <t>2014/48547</t>
  </si>
  <si>
    <t>avv. fatt. 2266 del 16/12/14 saldo contratto - resp. Gallo</t>
  </si>
  <si>
    <t>Grandi Salumifici Italiani s.p.a</t>
  </si>
  <si>
    <t>2014/48548</t>
  </si>
  <si>
    <t>2014/48550</t>
  </si>
  <si>
    <t>Fattura N. 32 del 16.12.2014 - saldo contratto</t>
  </si>
  <si>
    <t>2014/48552</t>
  </si>
  <si>
    <t>IVA su Fatt. 32 del 16.12.2014</t>
  </si>
  <si>
    <t>2014/48585</t>
  </si>
  <si>
    <t>Recupero abbonamenti Trenitalia dipendenti anno 2015</t>
  </si>
  <si>
    <t>2014/48649</t>
  </si>
  <si>
    <t>"Valutazione della promozione dei vini veneti ..." D.G.R.V.N. N. 2559/2013 - Boatto</t>
  </si>
  <si>
    <t>2014/48717</t>
  </si>
  <si>
    <t xml:space="preserve">Fattura 7C088/14-Pubblicazione banner promozionale su sito universitario www.ilvivipadova.it </t>
  </si>
  <si>
    <t>La Feltrinelli.com S.r.l.</t>
  </si>
  <si>
    <t>2014/48718</t>
  </si>
  <si>
    <t>2014/48731</t>
  </si>
  <si>
    <t>Progetto finanaziato da Regione Veneto dal titolo "Come ti riciclo la terra"PIVA2014</t>
  </si>
  <si>
    <t>2014/48754</t>
  </si>
  <si>
    <t>Indagine ambientale Società Bravo s.r.l. - Resp. Prof. G.B. Bartolucci</t>
  </si>
  <si>
    <t>BRAVO SRL</t>
  </si>
  <si>
    <t>2014/48755</t>
  </si>
  <si>
    <t>2014/48766</t>
  </si>
  <si>
    <t>Convenzione sulle migrazioni cinesi in Veneto - Veneto Lavoro - Sacchetto</t>
  </si>
  <si>
    <t>Ente Veneto Lavoro</t>
  </si>
  <si>
    <t>2014/48791</t>
  </si>
  <si>
    <t>Indagine ambientale presso stabilimento Primo s.r.l. - Resp. Prof. G.B. Bartolucci</t>
  </si>
  <si>
    <t>PRIMO S.R.L.</t>
  </si>
  <si>
    <t>2014/48793</t>
  </si>
  <si>
    <t>2014/48821</t>
  </si>
  <si>
    <t>ESA/ESTEC Contract 4000103347/11/NL/PA CCN n.3 - prof.Paccagnella</t>
  </si>
  <si>
    <t>2014/48824</t>
  </si>
  <si>
    <t>Indagine ambientale presso Ditta Pilkington Italia s.p.a. - resp. Prof. Bartolucci</t>
  </si>
  <si>
    <t>2014/48825</t>
  </si>
  <si>
    <t>2014/48889</t>
  </si>
  <si>
    <t>Mantenimento del Sistema di gestione Ambientale 2014 (prof. Scipioni) unica rata</t>
  </si>
  <si>
    <t>2014/48891</t>
  </si>
  <si>
    <t>IVA - Mantenimento del Sistema di gestione Ambientale 2014 (prof. Scipioni)</t>
  </si>
  <si>
    <t>2014/48943</t>
  </si>
  <si>
    <t>Gambolati, contratto ENI SPA n. 2500005289 odl 40/GEBA (schede GPU) fattura 416 del 17/12/14</t>
  </si>
  <si>
    <t>2014/48947</t>
  </si>
  <si>
    <t>IVA Gambolati, contratto ENI SPA n. 2500005289 odl 40/GEBA (schede GPU) fattura 416 del 17/12/14</t>
  </si>
  <si>
    <t>2014/48960</t>
  </si>
  <si>
    <t>Mantenimento del Sistema di Gestione Ambientale (Scipioni) rata unica</t>
  </si>
  <si>
    <t>COMUNE DI CASTELNUOVO DEL GARDA</t>
  </si>
  <si>
    <t>2014/48961</t>
  </si>
  <si>
    <t>IVA - Mantenimento del Sistema di Gestione Ambientale (Scipioni) rata unica</t>
  </si>
  <si>
    <t>2014/48963</t>
  </si>
  <si>
    <t>Gambolati, contratto ENI SPA n. 2500005289 odl 41/GEBA (TEMPRA) fattura 415 del 17/12/14</t>
  </si>
  <si>
    <t>2014/48964</t>
  </si>
  <si>
    <t>IVA Gambolati, contratto ENI SPA n. 2500005289 odl 41/GEBA (TEMPRA) fattura 415 del 17/12/14</t>
  </si>
  <si>
    <t>2014/48997</t>
  </si>
  <si>
    <t>Fattura 11C055/14 (imp) - Royalty 2014 licenza brevetto italiano n. 1351856 concesso il 15.01.2009</t>
  </si>
  <si>
    <t>COSTRUZIONI MECCANICHE CARABIN CARLO</t>
  </si>
  <si>
    <t>2014/48999</t>
  </si>
  <si>
    <t>Fattura 11C055/14 (iva) - Royalty 2014 licenza brevetto italiano n. 1351856 concesso il 15.01.2009</t>
  </si>
  <si>
    <t>2014/49053</t>
  </si>
  <si>
    <t>Contratto "Progettazione e coordinamento.." Fondaz.Dottori Commercialisti anno 2014 prof. Parbonetti</t>
  </si>
  <si>
    <t>2014/49054</t>
  </si>
  <si>
    <t>IVA su Contratto "Progettazione e coord.." Fondaz.Dottori Commercialisti anno 2014 prof. Parbonetti</t>
  </si>
  <si>
    <t>2014/49093</t>
  </si>
  <si>
    <t>2014/49095</t>
  </si>
  <si>
    <t>2014/4910</t>
  </si>
  <si>
    <t>OSHU Subaward Agreement n. 1002165-PAD2 of NIH 5R01GM069883-08 - Finanziamento 2° anno - BERNARDI</t>
  </si>
  <si>
    <t>2014/49221</t>
  </si>
  <si>
    <t>"Riorganizzazione del sistema di trasporto pubblico locale".</t>
  </si>
  <si>
    <t>COMUNE DI CEREA</t>
  </si>
  <si>
    <t>2014/49222</t>
  </si>
  <si>
    <t>2014/49224</t>
  </si>
  <si>
    <t>SOLE S.P.A.</t>
  </si>
  <si>
    <t>2014/49225</t>
  </si>
  <si>
    <t>2014/49229</t>
  </si>
  <si>
    <t>Avv. fatt. 2281 del 18/12/14 - I° acconto contratto resp. prof. MOSCA</t>
  </si>
  <si>
    <t>EAST BALT ITALIA S.R.L.</t>
  </si>
  <si>
    <t>2014/49230</t>
  </si>
  <si>
    <t>2014/49237</t>
  </si>
  <si>
    <t>IMP. Contratto di ricerca "Sviluppo del mercato.." con CATAS Spa prof.Grandinetti</t>
  </si>
  <si>
    <t>CATAS S.P.A.</t>
  </si>
  <si>
    <t>2014/49238</t>
  </si>
  <si>
    <t>IVA Contratto di ricerca "Sviluppo del mercato.." con CATAS Spa prof.Grandinetti</t>
  </si>
  <si>
    <t>2014/49248</t>
  </si>
  <si>
    <t>Indagine ambientale presso Ditta Primo s.r.l.- Resp. Prof. Bartolucci</t>
  </si>
  <si>
    <t>2014/49249</t>
  </si>
  <si>
    <t>2014/49270</t>
  </si>
  <si>
    <t>Indagine ambientale presso Ditta Bravo s.r.l.- Resp. Prof. Bartolucci</t>
  </si>
  <si>
    <t>2014/49271</t>
  </si>
  <si>
    <t>2014/49289</t>
  </si>
  <si>
    <t>Saldo finanziamento Thermobot - prof. Menegatti</t>
  </si>
  <si>
    <t>2014/49300</t>
  </si>
  <si>
    <t>PLEBANI CONTRATTO RADIOMETER 2014 PRODUCT AQT90 FLEX ANALYZER</t>
  </si>
  <si>
    <t>RADIOMETER MEDICAL ApS</t>
  </si>
  <si>
    <t>2014/49301</t>
  </si>
  <si>
    <t>2014/49303</t>
  </si>
  <si>
    <t>2014/49315</t>
  </si>
  <si>
    <t>Finanziamento prog.UE AP@Home prof. Cobelli</t>
  </si>
  <si>
    <t>2014/49319</t>
  </si>
  <si>
    <t>2014/49320</t>
  </si>
  <si>
    <t>2014/49325</t>
  </si>
  <si>
    <t>AVV. FT.  2298 DEL 18/12/14 -PARCELLE GESTIONE 2014</t>
  </si>
  <si>
    <t>2014/49326</t>
  </si>
  <si>
    <t>2014/49329</t>
  </si>
  <si>
    <t>Progetto PNRA no. 2013/AZ2.08  "Forzanti climatica e tettonica sui processi di..." prof. Zattin</t>
  </si>
  <si>
    <t>2014/49330</t>
  </si>
  <si>
    <t>Contr.UE MOSAIC prof. Cobelli</t>
  </si>
  <si>
    <t>2014/49333</t>
  </si>
  <si>
    <t>Progetto PNRA no.2013/B2.07 "Il metamorfismo di HP/UHP e HT..." - prof. Cesare</t>
  </si>
  <si>
    <t>2014/49346</t>
  </si>
  <si>
    <t>TEC CONTROL srl</t>
  </si>
  <si>
    <t>2014/49347</t>
  </si>
  <si>
    <t>2014/49349</t>
  </si>
  <si>
    <t>Esami Anatomia Patologica - avv. ft. n. 2202 del 09/12/2014</t>
  </si>
  <si>
    <t>2014/49350</t>
  </si>
  <si>
    <t>Esami Anatomia Patologica - avv. ft. n. 2202 del 09/12/2014 - iva</t>
  </si>
  <si>
    <t>2014/49351</t>
  </si>
  <si>
    <t>Esami Anatomia Patologica - avv. ft. n. 2203 del 09/12/2014</t>
  </si>
  <si>
    <t>AMBULATORIO VETERINARIO D.SSA IMBALZANO VALENTINA</t>
  </si>
  <si>
    <t>2014/49352</t>
  </si>
  <si>
    <t>Esami Anatomia Patologica - avv. ft. n. 2203 del 09/12/2014 - iva</t>
  </si>
  <si>
    <t>2014/49357</t>
  </si>
  <si>
    <t>Esami Anatomia Patologica - avv. ft. n. 2269 del 16/12/2014</t>
  </si>
  <si>
    <t>2014/49358</t>
  </si>
  <si>
    <t>Esami Anatomia Patologica - avv. ft. n. 2269 del 16/12/2014 - iva</t>
  </si>
  <si>
    <t>2014/49438</t>
  </si>
  <si>
    <t>Fattura 64C090/14-Affid. gestione locali uso bar c/o Complesso Policlinico (canone+ris. danni 2014)</t>
  </si>
  <si>
    <t>2014/49439</t>
  </si>
  <si>
    <t>2014/49457</t>
  </si>
  <si>
    <t>PROGETTO TELETHON N. GGP14234 "FAMILIAL HEMIPLEGIC MIGRAINE MECHANISMS" PROF.SSA D. PIETROBON</t>
  </si>
  <si>
    <t>2014/49464</t>
  </si>
  <si>
    <t>Affiancamento nella redazione di documentazione tecnica</t>
  </si>
  <si>
    <t>2014/49465</t>
  </si>
  <si>
    <t>IVA Affiancamento nella redazione di documentazione tecnica</t>
  </si>
  <si>
    <t>2014/49488</t>
  </si>
  <si>
    <t>PUBBLICAZIONE COLLANA "I Percorsi dello sviluppo" 2014/15</t>
  </si>
  <si>
    <t>2014/49490</t>
  </si>
  <si>
    <t>PUBBLICAZIONE COLLANA "I Percorsi dello sviluppo" 2014/15 - IVA</t>
  </si>
  <si>
    <t>2014/49542</t>
  </si>
  <si>
    <t>Rete dei LIcei di Padova e Rovigo: Seminari informativi sull'uso della biblioteca digitale</t>
  </si>
  <si>
    <t>2014/49567</t>
  </si>
  <si>
    <t>AVOGARO CONTRATTO ASTRAZENECA "THE EFFECTS OF DAPAGLIFLOZIN.."</t>
  </si>
  <si>
    <t>AstraZeneca S.p.A.</t>
  </si>
  <si>
    <t>2014/49571</t>
  </si>
  <si>
    <t>2014/49613</t>
  </si>
  <si>
    <t>Ciclo idrico integrato - Anno 2014-15 (prof. Conte) 2^ rata</t>
  </si>
  <si>
    <t>CENTRO VENETO SERVIZI S.p.A.</t>
  </si>
  <si>
    <t>2014/49614</t>
  </si>
  <si>
    <t>IVA - Ciclo idrico integrato - Anno 2014-15 (prof. Conte) 2^ rata</t>
  </si>
  <si>
    <t>2014/49629</t>
  </si>
  <si>
    <t>Progetto LIFE+12- ENV/IT/000579 -  LIFE Enrich poor waste - prof. Scipioni</t>
  </si>
  <si>
    <t>BRA Servizi Srl</t>
  </si>
  <si>
    <t>2014/49654</t>
  </si>
  <si>
    <t>Prog. UE LIFE+13 - ENV/IT/000535 - scad. 31/01/2017 - Prof. Scipioni</t>
  </si>
  <si>
    <t>Mamma Rosa's Project S.r.l.</t>
  </si>
  <si>
    <t>2014/49681</t>
  </si>
  <si>
    <t>Esami Anatomia Patologica - ft. n. 590 del 16/12/2014</t>
  </si>
  <si>
    <t>2014/49683</t>
  </si>
  <si>
    <t>Esami Anatomia Patologica - ft. n. 251 del 06/06/2014</t>
  </si>
  <si>
    <t>2014/49686</t>
  </si>
  <si>
    <t>Esami Anatomia Patologica - ft. n. 214 del 12/05/2014</t>
  </si>
  <si>
    <t>2014/49743</t>
  </si>
  <si>
    <t>Contr.ricerca UE parte terza IoTA - prof. Zorzi</t>
  </si>
  <si>
    <t>2014/49750</t>
  </si>
  <si>
    <t>2014/49751</t>
  </si>
  <si>
    <t>2014/49795</t>
  </si>
  <si>
    <t>Piccolo - AIRC - Tit. " Assessing the Hippo sìtransducers YAP/TA2..." sc. 31.12.2015</t>
  </si>
  <si>
    <t>2014/49802</t>
  </si>
  <si>
    <t>S.do avviso di fattura n. 2308 del 22.12.2014</t>
  </si>
  <si>
    <t>2014/49803</t>
  </si>
  <si>
    <t>IVA su s.do avviso di fattura n. 2308 del 22.12.2014</t>
  </si>
  <si>
    <t>2014/49807</t>
  </si>
  <si>
    <t>PROVE - n.165/2014/ML prof. Dabalà (contr. 998069)</t>
  </si>
  <si>
    <t>2014/49808</t>
  </si>
  <si>
    <t>IVA - PROVE - n.165/2014/ML prof. Dabalà (contr. 998069)</t>
  </si>
  <si>
    <t>2014/49822</t>
  </si>
  <si>
    <t>fattura per diritti d'autore  nr. 000035CD05 del 10/06/2014</t>
  </si>
  <si>
    <t>ARNALDO FORNI EDITORE s.r.l.</t>
  </si>
  <si>
    <t>2014/49823</t>
  </si>
  <si>
    <t>2014/49827</t>
  </si>
  <si>
    <t>Indagine chimico tossicologica P.P. 865/14 NR Tribunale Vicenza</t>
  </si>
  <si>
    <t>2014/49829</t>
  </si>
  <si>
    <t>Indagine chimico tossicologica P.P. 865/14 NR a carico di  SING Rachpal Tribunale Vicenza</t>
  </si>
  <si>
    <t>2014/49846</t>
  </si>
  <si>
    <t>S.do avviso di fattura n. 2313 del 22.12.2014</t>
  </si>
  <si>
    <t>ATESINA SAN MARCO S.R.L.</t>
  </si>
  <si>
    <t>2014/49850</t>
  </si>
  <si>
    <t>IVA su avviso di fattura n. 2313 del 22.12.2014</t>
  </si>
  <si>
    <t>2014/49852</t>
  </si>
  <si>
    <t>2014/49860</t>
  </si>
  <si>
    <t>Saldo fatt. n.251 del 22.12.2014 - dott. MORELLI</t>
  </si>
  <si>
    <t>2014/49861</t>
  </si>
  <si>
    <t>2014/49872</t>
  </si>
  <si>
    <t>Analisi biocombustibili anno 2014</t>
  </si>
  <si>
    <t>ENAMA - ENTE NAZIONALE PER LA MECCANIZZAZIONE AGRICOLA</t>
  </si>
  <si>
    <t>2014/49900</t>
  </si>
  <si>
    <t>Avv. fatt. 2316 del 23/12/14  saldo VINCENZI - AMIDERIA IL CERVO SRL - SCAD. 31/12/2014</t>
  </si>
  <si>
    <t>2014/49901</t>
  </si>
  <si>
    <t>2014/49919</t>
  </si>
  <si>
    <t>"Analisi del comportamento dinamico e soluzioni migliorative di reti elettriche di distribuzione".</t>
  </si>
  <si>
    <t>2014/49920</t>
  </si>
  <si>
    <t>2014/49921</t>
  </si>
  <si>
    <t>P.P. 9932/14 a carico di Penzo Riccardo - Prof. Favretto</t>
  </si>
  <si>
    <t>FAVRETTO DONATA</t>
  </si>
  <si>
    <t>2014/49922</t>
  </si>
  <si>
    <t>2014/49923</t>
  </si>
  <si>
    <t>P.P. 9928/14 a carico di Gasmi Ahmed - Prof.ssa Favretto</t>
  </si>
  <si>
    <t>2014/49924</t>
  </si>
  <si>
    <t>2014/49925</t>
  </si>
  <si>
    <t>P.P. 9927/14 a carico di Reffo Giovanni Corrado - Prof.ssa Favretto</t>
  </si>
  <si>
    <t>2014/49926</t>
  </si>
  <si>
    <t>2014/49927</t>
  </si>
  <si>
    <t>P.P. 10377/14 a carico di Colli Enoc - Prof.ssa Favretto</t>
  </si>
  <si>
    <t>2014/49929</t>
  </si>
  <si>
    <t>2014/49932</t>
  </si>
  <si>
    <t>P.P. 10099/14 a carico di Bouchagraoui Chaouki - Prof.ssa Favretto</t>
  </si>
  <si>
    <t>2014/49933</t>
  </si>
  <si>
    <t>2014/49934</t>
  </si>
  <si>
    <t>P.P. 10352/14 a carico di Lile Altin  - Prof.ssa Favretto</t>
  </si>
  <si>
    <t>2014/49936</t>
  </si>
  <si>
    <t>2014/49938</t>
  </si>
  <si>
    <t>P.P. 10217/14 a carico di Piccoli Antonio Donato+ 1   - Prof.ssa Favretto</t>
  </si>
  <si>
    <t>2014/49939</t>
  </si>
  <si>
    <t>2014/49940</t>
  </si>
  <si>
    <t>P.P. 10266/14 a carico di Meki Mohamed - Prof.ssa Favretto</t>
  </si>
  <si>
    <t>2014/49941</t>
  </si>
  <si>
    <t>2014/49942</t>
  </si>
  <si>
    <t>P.P. 10411/14 a carico di Khaldi Aberra Hmane - Prof.ssa Favretto</t>
  </si>
  <si>
    <t>2014/49944</t>
  </si>
  <si>
    <t>2014/50017</t>
  </si>
  <si>
    <t>Acconto - Contratto sullo studio svil.caratt.efficacia nuovo fattore IX - rif.prof.Simioni</t>
  </si>
  <si>
    <t>2014/50018</t>
  </si>
  <si>
    <t>2014/50020</t>
  </si>
  <si>
    <t>CONTRATTO DI CONSULENZA 2014 SU CONCENTRATO FATTORE V.. - PROF.SIMIONI</t>
  </si>
  <si>
    <t>2014/50021</t>
  </si>
  <si>
    <t>2014/50048</t>
  </si>
  <si>
    <t>CONSULENZA NELL'AMBITO DELLO STUDIO GISSI OUTLIERS VAR-LETTURA ECO (RIF.ILICETO) - III TRANCHE</t>
  </si>
  <si>
    <t>2014/50049</t>
  </si>
  <si>
    <t>2014/50055</t>
  </si>
  <si>
    <t>ft n.267/2014 - concessione aula morgagni per il convegno del 6/6/2014</t>
  </si>
  <si>
    <t>SABI WORK srl</t>
  </si>
  <si>
    <t>2014/50056</t>
  </si>
  <si>
    <t>2014/50057</t>
  </si>
  <si>
    <t>ft n.266/2014 - concessione aula morgagni per il convegno del 28/5/2014</t>
  </si>
  <si>
    <t>2014/50058</t>
  </si>
  <si>
    <t>2014/50069</t>
  </si>
  <si>
    <t>Convenzione INFN - Ateneo di Padova di collaborazione periodo 2014-2018 durata cinque anni - 2015</t>
  </si>
  <si>
    <t>2014/50164</t>
  </si>
  <si>
    <t>Analisi 1-idrossipirene urinari - Dott.ssa Pavanello</t>
  </si>
  <si>
    <t>2014/50165</t>
  </si>
  <si>
    <t>2014/50218</t>
  </si>
  <si>
    <t>MAIS nazionale da agricoltura biologica - Campagna 2014 - Saldo</t>
  </si>
  <si>
    <t>2014/50219</t>
  </si>
  <si>
    <t>2014/50220</t>
  </si>
  <si>
    <t>GRANO TENERO nazionale da agricoltura biologica - Campagna 2014 - Saldo</t>
  </si>
  <si>
    <t>2014/50221</t>
  </si>
  <si>
    <t>2014/50258</t>
  </si>
  <si>
    <t>Fattura 66C090/14 (imp) Concessione Archivio Antico il 10.10.2014</t>
  </si>
  <si>
    <t>Fairtrade Italia Soc. Coop.</t>
  </si>
  <si>
    <t>2014/50259</t>
  </si>
  <si>
    <t>Fattura 66C090/14 (iva) Concessione Archivio Antico il 10.10.2014</t>
  </si>
  <si>
    <t>2014/50264</t>
  </si>
  <si>
    <t>Contr. att. 8/2012 - Finanziam. INFN-Legnaro n. 1 borsa dottor. XXVII ciclo (Festanti) III annualità</t>
  </si>
  <si>
    <t>2014/50265</t>
  </si>
  <si>
    <t>Prof. Marzaro - Consulenza problematiche giuridico-normative adozione PPRA Arco Costiero Adriatico</t>
  </si>
  <si>
    <t>2014/50266</t>
  </si>
  <si>
    <t xml:space="preserve">Prof. Marzaro - Consulenza problematiche giuridico-normative adozione PPRA Arco Costiero Adriatico </t>
  </si>
  <si>
    <t>2014/50269</t>
  </si>
  <si>
    <t xml:space="preserve">Rimborso interessi pagati anno 2014 su mutuo Torre Portello </t>
  </si>
  <si>
    <t>2014/50271</t>
  </si>
  <si>
    <t xml:space="preserve">Rimborso interessi pagati anno 2014 su mutuo Cittadella dello Studente </t>
  </si>
  <si>
    <t>2014/50272</t>
  </si>
  <si>
    <t>PROVE N 174/2014/HV</t>
  </si>
  <si>
    <t>A.B. srl</t>
  </si>
  <si>
    <t>2014/50273</t>
  </si>
  <si>
    <t>IVA su PROVE N 174/2014/HV</t>
  </si>
  <si>
    <t>2014/50274</t>
  </si>
  <si>
    <t>PROVE N. 171-172-173/2014/ET</t>
  </si>
  <si>
    <t>2014/50275</t>
  </si>
  <si>
    <t>IVA su PROVE N. 171-172-173/2014/ET</t>
  </si>
  <si>
    <t>2014/50276</t>
  </si>
  <si>
    <t>Ordine n. 4500931558 del 4/12/2014 - PROVE N. 143-144-145-146/2014</t>
  </si>
  <si>
    <t>2014/50277</t>
  </si>
  <si>
    <t>IVA su  PROVE N. 143-144-145-146/2014</t>
  </si>
  <si>
    <t>2014/50294</t>
  </si>
  <si>
    <t>A.I.M. -  AZIENDE INDUSTRIALI MUNICIPALI VICENZA spa</t>
  </si>
  <si>
    <t>2014/50296</t>
  </si>
  <si>
    <t>2014/50332</t>
  </si>
  <si>
    <t>AF 2294/14 Prestazioni a Pagamento Microanalisi Dr. Zancato</t>
  </si>
  <si>
    <t>LUNDBECK PHARMACEUTICALS ITALY S.P.A.</t>
  </si>
  <si>
    <t>2014/50334</t>
  </si>
  <si>
    <t>2014/50335</t>
  </si>
  <si>
    <t>AF 2296 - Prestazioni a Pagamento Microanalisi Dr. Zancato</t>
  </si>
  <si>
    <t>2014/50336</t>
  </si>
  <si>
    <t>2014/50337</t>
  </si>
  <si>
    <t>Contr."Processi laser avanzati per il vero farmaceutico" - prof. Villoresi</t>
  </si>
  <si>
    <t>2014/50338</t>
  </si>
  <si>
    <t>2014/50340</t>
  </si>
  <si>
    <t>Contr."Design of Mixed-Signal and RF Building Blocks..." dr. Bevilacqua</t>
  </si>
  <si>
    <t>INTEL MOBILE COMMUNICATIONS AUSTRIA GMBH</t>
  </si>
  <si>
    <t>2014/50347</t>
  </si>
  <si>
    <t>Convenzione servizio di cassa - Contributo anno 2014</t>
  </si>
  <si>
    <t>2014/50356</t>
  </si>
  <si>
    <t>2014/50357</t>
  </si>
  <si>
    <t>2014 - MANCIN - INSIGHT - GRANT AGREEMENT N. 640849 - HORIZON 2020</t>
  </si>
  <si>
    <t>2014/50359</t>
  </si>
  <si>
    <t>2014/50360</t>
  </si>
  <si>
    <t>Servizio visite guidate al Bo - Dicembre 2014 "Cornaro Piscopia"</t>
  </si>
  <si>
    <t>2014/50361</t>
  </si>
  <si>
    <t>Incassi visite guidate "fuori orario" Dicembre 2014</t>
  </si>
  <si>
    <t>2014/50364</t>
  </si>
  <si>
    <t>Determinazione dell'efficienza di sistemi radianti (prof. M. De Carli) 3^ RATA SALDO</t>
  </si>
  <si>
    <t>2014/50366</t>
  </si>
  <si>
    <t>IVA - Determinazione dell'efficienza di sistemi radianti (prof. M. De Carli) 3^ RATA SALDO</t>
  </si>
  <si>
    <t>2014/50368</t>
  </si>
  <si>
    <t>Ottimizzazione del processo di rigradazione del PET (prof. Modesti) 2^ RATA</t>
  </si>
  <si>
    <t>PLASTIC SYSTEMS S.p.A.</t>
  </si>
  <si>
    <t>2014/50369</t>
  </si>
  <si>
    <t>IVA - Ottimizzazione del processo di rigradazione del PET (prof. Modesti) 2^ RATA</t>
  </si>
  <si>
    <t>2014/50371</t>
  </si>
  <si>
    <t>Sistema innovativo di purificazione dell'aria (prof.ssa R. Bertani) 2^ RATA</t>
  </si>
  <si>
    <t>STUDIO 54 S.R.L.</t>
  </si>
  <si>
    <t>2014/50372</t>
  </si>
  <si>
    <t>IVA - Sistema innovativo di purificazione dell'aria (prof.ssa R. Bertani) 2^ RATA</t>
  </si>
  <si>
    <t>2014/50384</t>
  </si>
  <si>
    <t>prove di trazione su leghe di alluminio (rif. prof.ssa Bruschi)</t>
  </si>
  <si>
    <t>THE UNIVERSITY OF WARWICK</t>
  </si>
  <si>
    <t>2014/50406</t>
  </si>
  <si>
    <t>Contratto di ricerca Telea biotech 2013 (ing. N. Elvassore) 4^ RATA SALDO</t>
  </si>
  <si>
    <t>2014/50407</t>
  </si>
  <si>
    <t>IVA - Contratto di ricerca Telea biotech 2013 (ing. N. Elvassore) 4^ RATA SALDO</t>
  </si>
  <si>
    <t>2014/50408</t>
  </si>
  <si>
    <t>indagine chimica tissicologica - Prof.  Castagna</t>
  </si>
  <si>
    <t>2014/50409</t>
  </si>
  <si>
    <t>2014/50411</t>
  </si>
  <si>
    <t>Indagine chimico tossicologica - Prof.ssa Castagna</t>
  </si>
  <si>
    <t>2014/50412</t>
  </si>
  <si>
    <t>2014/50435</t>
  </si>
  <si>
    <t>EMOLAB S.A.S. DI EMOLAB S.R.L.</t>
  </si>
  <si>
    <t>2014/50436</t>
  </si>
  <si>
    <t>2014/50451</t>
  </si>
  <si>
    <t>Commissioni bancarie su fatt. 157CD16 del 18/11/14 MACOLINO - AQUATROLS CORPORATE</t>
  </si>
  <si>
    <t>THE AQUATROLS CORPORATE</t>
  </si>
  <si>
    <t>2014/50484</t>
  </si>
  <si>
    <t>NOTE DI CREDITO PER INCENTIVO 2013 SU ACQUISTI BIGLIETTERIA FERROVIARIA EXECUTIVE  E BASE</t>
  </si>
  <si>
    <t>2014/505</t>
  </si>
  <si>
    <t>Cooperation Agreement LBI Vienna Rep.32/2014-VOLPE EX CARRARO</t>
  </si>
  <si>
    <t>2014/50516</t>
  </si>
  <si>
    <t>Fattura 8C088/14 (imp) Promozione del nuovo Giardino della Biodiversità del territorio padovano</t>
  </si>
  <si>
    <t>PADOVA PROMEX</t>
  </si>
  <si>
    <t>2014/50517</t>
  </si>
  <si>
    <t>Fattura 8C088/14 (iva) Promozione del nuovo Giardino della Biodiversità del territorio padovano</t>
  </si>
  <si>
    <t>2014/50523</t>
  </si>
  <si>
    <t>PROVA DI BIOMETANAZIONE</t>
  </si>
  <si>
    <t>LODI ENERGIA RSL-SOCIETA' AGRICOLA</t>
  </si>
  <si>
    <t>2014/50524</t>
  </si>
  <si>
    <t>2014/50525</t>
  </si>
  <si>
    <t>Analisi chimiche</t>
  </si>
  <si>
    <t>2014/50526</t>
  </si>
  <si>
    <t>2014/50527</t>
  </si>
  <si>
    <t>AGRIDEP SRL</t>
  </si>
  <si>
    <t>2014/50528</t>
  </si>
  <si>
    <t>2014/50530</t>
  </si>
  <si>
    <t>Recupero diritti d'autore su volume "Manuale sulla difesa dalle esondazioni"</t>
  </si>
  <si>
    <t>2014/50531</t>
  </si>
  <si>
    <t>2014/50532</t>
  </si>
  <si>
    <t>Recupero diritti d'autore su volume "Sistemazione dei corsi d'acqua" 8a Ed.</t>
  </si>
  <si>
    <t>2014/50533</t>
  </si>
  <si>
    <t>2014/50534</t>
  </si>
  <si>
    <t>Recupero diritti d'autore su "Opere di scarico e presa per dighe, traverse e canali" II Ed.</t>
  </si>
  <si>
    <t>2014/50535</t>
  </si>
  <si>
    <t>2014/50538</t>
  </si>
  <si>
    <t>Fattura 13C055/14 (imp) - Contratto di licenza per lo sfruttamento del software MODES-SNM - lump sum</t>
  </si>
  <si>
    <t>ARKTIS RADIATION DETECTOR AG</t>
  </si>
  <si>
    <t>2014/50539</t>
  </si>
  <si>
    <t>Fattura 14C055/14-Royalty 2014 licenza brev. italiano n.0001370467 "Sintesi di film protettivi..."</t>
  </si>
  <si>
    <t>SILTEA  SRL</t>
  </si>
  <si>
    <t>2014/50540</t>
  </si>
  <si>
    <t>2014/50542</t>
  </si>
  <si>
    <t>Fattura 15C055/14-Royalty 2013 contratto licenza brev. n.TO2006A000778 "Apparecchiatura misura..."</t>
  </si>
  <si>
    <t>2014/50543</t>
  </si>
  <si>
    <t>2014/50545</t>
  </si>
  <si>
    <t>FINANZIAMENTO AIRC BORSA DI STUDIO DOTT.SSA PINTON LAURA</t>
  </si>
  <si>
    <t>2014/50549</t>
  </si>
  <si>
    <t>Cardazzo - BMR "Consulenza scientifica metodiche Next-generation sequencing..."</t>
  </si>
  <si>
    <t>2014/50550</t>
  </si>
  <si>
    <t>Cardazzo - BMR "Consulenza scientifica metodiche Next-generation sequencing..." - IVA</t>
  </si>
  <si>
    <t>2014/5060</t>
  </si>
  <si>
    <t>Gamberini-Comune di Padova "Supporto sviluppo sistema di sensoristica e analisi dati complessi ..."</t>
  </si>
  <si>
    <t>2014/5061</t>
  </si>
  <si>
    <t>IVA Gamberini-Comune di Padova "Supporto sviluppo sistema di sensoristica e analisi dati ..."</t>
  </si>
  <si>
    <t>2014/50614</t>
  </si>
  <si>
    <t>IV^ rata - Contr. n. 31/2010/DIE- CTR Industria 2015 - PIACE (Riello)- proff. Pavesi/Bolognani</t>
  </si>
  <si>
    <t>2014/50627</t>
  </si>
  <si>
    <t xml:space="preserve">FATTURA COMM.LE PAGATA A FORNITORE ERRATO: GIROCONTO PER RESTITUZIONE E CORREZIONE </t>
  </si>
  <si>
    <t>SO.GE.RI. s.r.l. Ristorante Isola di Caprera</t>
  </si>
  <si>
    <t>2014/50630</t>
  </si>
  <si>
    <t>Vendita n. 5 vitelli</t>
  </si>
  <si>
    <t>Società Agricola Sturaro Giuseppe e F.lli s.s.</t>
  </si>
  <si>
    <t>2014/50631</t>
  </si>
  <si>
    <t>2014/50632</t>
  </si>
  <si>
    <t>Vendita fieno e paglia per cavalli dal 31/3/2014 al 31/12/2014</t>
  </si>
  <si>
    <t>LEORIN ALICE REGINA</t>
  </si>
  <si>
    <t>2014/50633</t>
  </si>
  <si>
    <t>2014/50634</t>
  </si>
  <si>
    <t>Vendita latte mese di dicembre 2014 compresi premi - Lt. 7799 - Acconto</t>
  </si>
  <si>
    <t>2014/50635</t>
  </si>
  <si>
    <t>2014/50645</t>
  </si>
  <si>
    <t>Corrispettivi UCPI 12/2014</t>
  </si>
  <si>
    <t>2014/50646</t>
  </si>
  <si>
    <t>Corrispettivi Polo Beato Pellegrino 12/2014</t>
  </si>
  <si>
    <t>2014/50647</t>
  </si>
  <si>
    <t>Corrispettivi Polo Ingegneria 12/2014</t>
  </si>
  <si>
    <t>2014/50648</t>
  </si>
  <si>
    <t>Corrispettivi Polo Lettere 12/2014</t>
  </si>
  <si>
    <t>2014/50649</t>
  </si>
  <si>
    <t>Corrispettivi Polo Psicologia 12/2014</t>
  </si>
  <si>
    <t>2014/50650</t>
  </si>
  <si>
    <t>Corrispettivi Polo Scienze 12/2014</t>
  </si>
  <si>
    <t>2014/50652</t>
  </si>
  <si>
    <t>Corrispettivi Polo Scienze sociali 12/2014</t>
  </si>
  <si>
    <t>2014/50653</t>
  </si>
  <si>
    <t>Corrispettivi Polo Medico 12/2014</t>
  </si>
  <si>
    <t>2014/50654</t>
  </si>
  <si>
    <t>Corrispettivi Polo Giuridico 12/2014</t>
  </si>
  <si>
    <t>2014/50657</t>
  </si>
  <si>
    <t>IVA su corrispettivi 12/2014</t>
  </si>
  <si>
    <t>2014/50661</t>
  </si>
  <si>
    <t>S.do avviso di fattura n. 2355 del 31.12.2014</t>
  </si>
  <si>
    <t>2014/50663</t>
  </si>
  <si>
    <t>IVA su s.do ft. 2355 del 31.12.2014</t>
  </si>
  <si>
    <t>2014/50664</t>
  </si>
  <si>
    <t xml:space="preserve">ft  n.         332C0JE/14    campionamenti analisi  per det. fibre amianto </t>
  </si>
  <si>
    <t>CASA DI CURA COLUMBUS</t>
  </si>
  <si>
    <t>2014/50665</t>
  </si>
  <si>
    <t>S.do avviso di fattura n. 356 del 31.12.2014</t>
  </si>
  <si>
    <t>2014/50666</t>
  </si>
  <si>
    <t>IVA su s.do avviso ft. 2356 del 31.12.2014</t>
  </si>
  <si>
    <t>2014/50667</t>
  </si>
  <si>
    <t>2014/50668</t>
  </si>
  <si>
    <t xml:space="preserve">ft  n.         333C0JE/14    campionamenti analisi  per det. fibre amianto </t>
  </si>
  <si>
    <t>TECNOLOGIE INDUSTRIALI &amp;  AMBIENTALI</t>
  </si>
  <si>
    <t>2014/50669</t>
  </si>
  <si>
    <t>2014/50670</t>
  </si>
  <si>
    <t xml:space="preserve">ft  n.         335C0JE/14    campionamenti analisi  per det. fibre amianto </t>
  </si>
  <si>
    <t>DUCOLI ACHILLE SRL</t>
  </si>
  <si>
    <t>2014/50672</t>
  </si>
  <si>
    <t>2014/50674</t>
  </si>
  <si>
    <t xml:space="preserve">ft  n.         336C0JE/14    campionamenti analisi  per det. fibre amianto </t>
  </si>
  <si>
    <t>2014/50675</t>
  </si>
  <si>
    <t>ft  n.         336C0JE/14    campionamenti analisi  per det. fibre amianto</t>
  </si>
  <si>
    <t>2014/50676</t>
  </si>
  <si>
    <t>ft  n.         337C0JE/14    campionamenti analisi  per det. fibre amianto</t>
  </si>
  <si>
    <t>2014/50677</t>
  </si>
  <si>
    <t>2014/50678</t>
  </si>
  <si>
    <t>ft  n.         338C0JE/14    campionamenti analisi  per det. fibre amianto</t>
  </si>
  <si>
    <t>2014/50679</t>
  </si>
  <si>
    <t>2014/50680</t>
  </si>
  <si>
    <t>ft  n.         339C0JE/14    campionamenti analisi  per det. fibre amianto</t>
  </si>
  <si>
    <t>2014/50681</t>
  </si>
  <si>
    <t>2014/50682</t>
  </si>
  <si>
    <t>ft  n.         340C0JE/14    campionamenti analisi  per det. fibre amianto</t>
  </si>
  <si>
    <t>2014/50684</t>
  </si>
  <si>
    <t>2014/50687</t>
  </si>
  <si>
    <t>ft  n.         342C0JE/14    campionamenti analisi  per det. fibre amianto</t>
  </si>
  <si>
    <t>2014/50690</t>
  </si>
  <si>
    <t>2014/50692</t>
  </si>
  <si>
    <t>ft  n.         344C0JE/14    campionamenti analisi  per det. fibre amianto</t>
  </si>
  <si>
    <t>2014/50694</t>
  </si>
  <si>
    <t>2014/50696</t>
  </si>
  <si>
    <t>ft  n.         346C0JE/14    campionamenti analisi  per det. fibre amianto</t>
  </si>
  <si>
    <t>2014/50699</t>
  </si>
  <si>
    <t>2014/50703</t>
  </si>
  <si>
    <t>ft  n.         347C0JE/14    campionamenti analisi  per det. fibre amianto</t>
  </si>
  <si>
    <t>SADECO S.r.l.u.</t>
  </si>
  <si>
    <t>2014/50705</t>
  </si>
  <si>
    <t>2014/5071</t>
  </si>
  <si>
    <t>2a rata Convenzione con CORECOM per 3 progetti di ricerca resp. Righettini M.S.-imp.</t>
  </si>
  <si>
    <t>2014/50715</t>
  </si>
  <si>
    <t xml:space="preserve">FT N.     348C0JE/ 2014    campionamento analisi fibre amianto </t>
  </si>
  <si>
    <t>PERFISIA SRL</t>
  </si>
  <si>
    <t>2014/50716</t>
  </si>
  <si>
    <t>2014/50717</t>
  </si>
  <si>
    <t xml:space="preserve">FT N.     349C0JE/ 2014    campionamento analisi fibre amianto </t>
  </si>
  <si>
    <t>2014/50718</t>
  </si>
  <si>
    <t>2014/50719</t>
  </si>
  <si>
    <t xml:space="preserve">FT N.     350C0JE/ 2014    campionamento analisi fibre amianto </t>
  </si>
  <si>
    <t>2014/5072</t>
  </si>
  <si>
    <t>2a rata Convenzione con CORECOM per 3 progetti di ricerca resp. Righettini M.S.-IVA</t>
  </si>
  <si>
    <t>2014/50720</t>
  </si>
  <si>
    <t>2014/50723</t>
  </si>
  <si>
    <t xml:space="preserve">FT N.     351C0JE/ 2014    campionamento analisi fibre amianto </t>
  </si>
  <si>
    <t>OMS FERROVIARIA SRL</t>
  </si>
  <si>
    <t>2014/50724</t>
  </si>
  <si>
    <t>2014/50725</t>
  </si>
  <si>
    <t xml:space="preserve">FT N.     352C0JE/ 2014    campionamento analisi fibre amianto </t>
  </si>
  <si>
    <t>2014/50726</t>
  </si>
  <si>
    <t>2014/50727</t>
  </si>
  <si>
    <t xml:space="preserve">FT N.     354C0JE/ 2014    campionamento analisi fibre amianto </t>
  </si>
  <si>
    <t>2014/50728</t>
  </si>
  <si>
    <t>2014/50729</t>
  </si>
  <si>
    <t xml:space="preserve">FT N.     356C0JE/ 2014    campionamento analisi fibre amianto </t>
  </si>
  <si>
    <t>2014/50730</t>
  </si>
  <si>
    <t>2014/50731</t>
  </si>
  <si>
    <t xml:space="preserve">FT N.     357C0JE/ 2014    campionamento analisi fibre amianto </t>
  </si>
  <si>
    <t>2014/50732</t>
  </si>
  <si>
    <t>2014/50733</t>
  </si>
  <si>
    <t xml:space="preserve">FT N.     358C0JE/ 2014    campionamento analisi fibre amianto </t>
  </si>
  <si>
    <t>2014/50734</t>
  </si>
  <si>
    <t>2014/50735</t>
  </si>
  <si>
    <t xml:space="preserve">FT N.     360C0JE/ 2014    campionamento analisi fibre amianto </t>
  </si>
  <si>
    <t>2014/50737</t>
  </si>
  <si>
    <t>2014/50738</t>
  </si>
  <si>
    <t xml:space="preserve">FT N.     361C0JE/ 2014    campionamento analisi fibre amianto </t>
  </si>
  <si>
    <t>CERTOTTICA SCARL</t>
  </si>
  <si>
    <t>2014/50739</t>
  </si>
  <si>
    <t>2014/50740</t>
  </si>
  <si>
    <t xml:space="preserve">FT N.     363C0JE/ 2014    campionamento analisi fibre amianto </t>
  </si>
  <si>
    <t>2014/50741</t>
  </si>
  <si>
    <t>2014/50744</t>
  </si>
  <si>
    <t xml:space="preserve">FT N.     364C0JE/ 2014    campionamento analisi fibre amianto </t>
  </si>
  <si>
    <t>BAERLOCHER ITALIA SPA</t>
  </si>
  <si>
    <t>2014/50745</t>
  </si>
  <si>
    <t>2014/50747</t>
  </si>
  <si>
    <t xml:space="preserve">FT N.     365C0JE/ 2014    campionamento analisi fibre amianto </t>
  </si>
  <si>
    <t>2014/50749</t>
  </si>
  <si>
    <t>2014/50751</t>
  </si>
  <si>
    <t xml:space="preserve">FT N.     368C0JE/ 2014    campionamento analisi fibre amianto </t>
  </si>
  <si>
    <t>2014/50752</t>
  </si>
  <si>
    <t>2014/50753</t>
  </si>
  <si>
    <t xml:space="preserve">FT N.     369C0JE/ 2014    campionamento analisi fibre amianto </t>
  </si>
  <si>
    <t>CARTOTECNICA GHIO</t>
  </si>
  <si>
    <t>2014/50754</t>
  </si>
  <si>
    <t>2014/50758</t>
  </si>
  <si>
    <t xml:space="preserve">FT N.     374C0JE/ 2014    campionamento analisi fibre amianto </t>
  </si>
  <si>
    <t>2014/50759</t>
  </si>
  <si>
    <t>2014/50760</t>
  </si>
  <si>
    <t xml:space="preserve">FT N.     375C0JE/ 2014    campionamento analisi fibre amianto </t>
  </si>
  <si>
    <t>2014/50761</t>
  </si>
  <si>
    <t>2014/50762</t>
  </si>
  <si>
    <t xml:space="preserve">FT N.     376C0JE/ 2014    campionamento analisi fibre amianto </t>
  </si>
  <si>
    <t>2014/50763</t>
  </si>
  <si>
    <t>2014/50764</t>
  </si>
  <si>
    <t xml:space="preserve">FT N.     377C0JE/ 2014    campionamento analisi fibre amianto </t>
  </si>
  <si>
    <t>2014/50765</t>
  </si>
  <si>
    <t>2014/50766</t>
  </si>
  <si>
    <t xml:space="preserve">FT N.     378C0JE/ 2014    campionamento analisi fibre amianto </t>
  </si>
  <si>
    <t>2014/50767</t>
  </si>
  <si>
    <t>2014/50769</t>
  </si>
  <si>
    <t xml:space="preserve">FT N.     380C0JE/ 2014    campionamento analisi fibre amianto </t>
  </si>
  <si>
    <t>CARTA LAVORI SPECIALI SRL</t>
  </si>
  <si>
    <t>2014/50770</t>
  </si>
  <si>
    <t>2014/50773</t>
  </si>
  <si>
    <t>"VI@FARERETE Modellizzazione", codice 1570/1/1/448/2014.</t>
  </si>
  <si>
    <t>2014/50828</t>
  </si>
  <si>
    <t>Progetto di Ricerca Investigator Grant 2014 Id 15544 - AIRC - prof.ssa I. Szabò</t>
  </si>
  <si>
    <t>2014/50844</t>
  </si>
  <si>
    <t>Fattura 72CE56/14 (imp) - Vendita libri editi da Padova University Press</t>
  </si>
  <si>
    <t>LIBRERIE UNIVERSITARIE S.R.L.</t>
  </si>
  <si>
    <t>2014/50845</t>
  </si>
  <si>
    <t>Fattura 73CE56/14 (imp) - Vendita libri editi da Padova University Press</t>
  </si>
  <si>
    <t>2014/50848</t>
  </si>
  <si>
    <t>Fattura 74CE56/14 (imp) - Vendita libri editi da Padova University Press</t>
  </si>
  <si>
    <t>CENTRO LIBRI S.R.L.</t>
  </si>
  <si>
    <t>2014/50849</t>
  </si>
  <si>
    <t>Fattura 75CE56/14 (imp) - Vendita libri editi da Padova University Press</t>
  </si>
  <si>
    <t>2014/50850</t>
  </si>
  <si>
    <t>Bailoni c/terzi KWS Italia "Confronto fra diete...somministrate a vacche in lattazione"</t>
  </si>
  <si>
    <t>KWS ITALIA S.p.A.</t>
  </si>
  <si>
    <t>2014/50851</t>
  </si>
  <si>
    <t>Fattura 76CE56/14 (imp) - Vendita libri editi da Padova University Press</t>
  </si>
  <si>
    <t>LIBRERIA ENRICO S.R.L.</t>
  </si>
  <si>
    <t>2014/50852</t>
  </si>
  <si>
    <t>Bailoni c/terzi KWS Italia "Confronto fra diete...somministrate a vacche in lattazione" - IVA</t>
  </si>
  <si>
    <t>2014/50853</t>
  </si>
  <si>
    <t>Fattura 77CE56/14 (imp) - Vendita libri editi da Padova University Press</t>
  </si>
  <si>
    <t>2014/50854</t>
  </si>
  <si>
    <t>Fattura 78CE56/14 (imp) - Vendita libri editi da Padova University Press</t>
  </si>
  <si>
    <t>FEDERAZIONE ITALIANA DONNE ARTI PROFESSIONI AFFARI - BPW ITALY</t>
  </si>
  <si>
    <t>2014/50855</t>
  </si>
  <si>
    <t>Fattura 79CE56/14 (imp) - Vendita libri editi da Padova University Press</t>
  </si>
  <si>
    <t>PELLANDA ANNA</t>
  </si>
  <si>
    <t>2014/50856</t>
  </si>
  <si>
    <t>Fattura 80CE56/14 (imp) - Vendita libri editi da Padova University Press</t>
  </si>
  <si>
    <t>2014/50858</t>
  </si>
  <si>
    <t>Fattura 103C090/14 (imp) - Provvigione vendite PadovaCard periodo dal 01.01.2014 al 30.09.2014</t>
  </si>
  <si>
    <t>2014/50859</t>
  </si>
  <si>
    <t>Fattura 103C090/14 (iva) - Provvigione vendite PadovaCard periodo dal 01.01.2014 al 30.09.2014</t>
  </si>
  <si>
    <t>2014/50860</t>
  </si>
  <si>
    <t>Convenzione Ricerca Sanitaria Finalizzata progetto GR-2011-02351128 IOV-Ministero Salute Dr. Benna</t>
  </si>
  <si>
    <t>2014/50878</t>
  </si>
  <si>
    <t>Convenzione Ricerca Sanitaria Finalizzata progetto IOV-Ministero Salute" Prof.ssa. De Rossi</t>
  </si>
  <si>
    <t>2014/50911</t>
  </si>
  <si>
    <t>Convenzione ESSEMME COMPONENTS Rep.78/2014 Finanziamento n.1 borsa di ricerca (6 mesi) - Resp. ZAVAN</t>
  </si>
  <si>
    <t>ESSEMME COMPONENTS S.R.L.</t>
  </si>
  <si>
    <t>2014/51004</t>
  </si>
  <si>
    <t>AIRC - BORSA DI STUDIO - RIF. 15133 - SCORRANO - DOTT. HERKENNE - Secondo e Terzo Anno 2015-2016</t>
  </si>
  <si>
    <t>2014/51008</t>
  </si>
  <si>
    <t>AIRC - BORSA DI STUDIO -RIF. 15000 - SCORRANO - DOTT. CABRERA</t>
  </si>
  <si>
    <t>2014/51011</t>
  </si>
  <si>
    <t>CONTRATTO CON MPN AQUA TERRA LUX S.R.L. - GUIDOLIN</t>
  </si>
  <si>
    <t>2014/51012</t>
  </si>
  <si>
    <t>2014/51026</t>
  </si>
  <si>
    <t>Spese telefoniche anno 2014 - primo addebito dal 1/10/2013 al 30/9/2014 - Canone + traffico</t>
  </si>
  <si>
    <t>2014/51027</t>
  </si>
  <si>
    <t>Spese telefoniche anno 2014 - primo addebito dal 1/10/2013 al 30/9/2014 - canoni + traffico</t>
  </si>
  <si>
    <t>2014/51029</t>
  </si>
  <si>
    <t>Spese telefoniche anno 2014 - primo addebito dal 1/10/2013 al 30/9/2014 - CANONE + TRAFFICO</t>
  </si>
  <si>
    <t>2014/51030</t>
  </si>
  <si>
    <t>Spese telefoniche anno 2014 - primo addebito dal 1/10/2013 al 30/9/2014 - CANONE+NOLEGGIO - CGIL</t>
  </si>
  <si>
    <t>2014/51031</t>
  </si>
  <si>
    <t>Spese telefoniche anno 2014 - primo addebito dal 1/10/2013 al 30/9/2014 - CANONE+NOLEGGIO</t>
  </si>
  <si>
    <t>SENSI MARIO SENSI MARIO</t>
  </si>
  <si>
    <t>2014/51032</t>
  </si>
  <si>
    <t>Spese telefoniche anno 2014 - primo addebito dal 1/10/2013 al 30/9/2014 - CANONE+TRAFFICO</t>
  </si>
  <si>
    <t>2014/51033</t>
  </si>
  <si>
    <t>2014/51093</t>
  </si>
  <si>
    <t>Recupero spese telefoniche anno 2014 - primo addebito 1/10/2013 - 30/9/2014 - CISAL</t>
  </si>
  <si>
    <t>2014/51094</t>
  </si>
  <si>
    <t>Recupero spese telefoniche anno 2014 - primo addebito 1/10/2013 - 30/9/2014 - CISL</t>
  </si>
  <si>
    <t>2014/511</t>
  </si>
  <si>
    <t>Integrazione prefinanziamento PROG. RICERCA UE SYN-ENERGENE N. 321488 resp. NERESINI F.</t>
  </si>
  <si>
    <t>KARLSRUHER INSTITUT FUER TECHNOLOGIE - KIT</t>
  </si>
  <si>
    <t>2014/51106</t>
  </si>
  <si>
    <t>Rimborso spese storno bonifici stipendi Bellotti Maria Silvia ott, Agostini Chiara ott. e nov. 2014</t>
  </si>
  <si>
    <t>2014/51107</t>
  </si>
  <si>
    <t>Rimborso spese istruttoria e gestione fidi (spese non dovute) 2014</t>
  </si>
  <si>
    <t>2014/51125</t>
  </si>
  <si>
    <t>Imponibile fatture ULSS 12</t>
  </si>
  <si>
    <t>2014/51126</t>
  </si>
  <si>
    <t>Iva fatture ULSS 12</t>
  </si>
  <si>
    <t>2014/51127</t>
  </si>
  <si>
    <t>imponibile su fatture emesse 22 e 23.12.2014</t>
  </si>
  <si>
    <t>2014/51128</t>
  </si>
  <si>
    <t>iva su fatture emesse 22 e 23.12.2014</t>
  </si>
  <si>
    <t>2014/51144</t>
  </si>
  <si>
    <t>Fattura 381C0JE/14 (imp) - Analisi per determinazione fibre amianto aerodisperse</t>
  </si>
  <si>
    <t>2014/51146</t>
  </si>
  <si>
    <t>Fattura 381C0JE/14 (iva) - Analisi per determinazione fibre amianto aerodisperse</t>
  </si>
  <si>
    <t>2014/51147</t>
  </si>
  <si>
    <t>Fattura 382C0JE/14 (imp) - Analisi per determinazione fibre amianto aerodisperse</t>
  </si>
  <si>
    <t>2014/51148</t>
  </si>
  <si>
    <t>Fattura 382C0JE/14 (iva) - Analisi per determinazione fibre amianto aerodisperse</t>
  </si>
  <si>
    <t>2014/51149</t>
  </si>
  <si>
    <t>Fattura 384C0JE/14 (imp) - Analisi per determinazione fibre amianto aerodisperse</t>
  </si>
  <si>
    <t>2014/51150</t>
  </si>
  <si>
    <t>Fattura 384C0JE/14 (iva) - Analisi per determinazione fibre amianto aerodisperse</t>
  </si>
  <si>
    <t>2014/51152</t>
  </si>
  <si>
    <t>Fattura 386C0JE/14 (imp) - Analisi per determinazione fibre amianto aerodisperse e campionamenti</t>
  </si>
  <si>
    <t>2014/51154</t>
  </si>
  <si>
    <t>Fattura 386C0JE/14 (iva) - Analisi per determinazione fibre amianto aerodisperse e campionamenti</t>
  </si>
  <si>
    <t>2014/51156</t>
  </si>
  <si>
    <t xml:space="preserve">Fattura 387C0JE/14 (imp) - Analisi per determinazione fibre amianto aerodisperse </t>
  </si>
  <si>
    <t>2014/51157</t>
  </si>
  <si>
    <t xml:space="preserve">Fattura 387C0JE/14 (iva) - Analisi per determinazione fibre amianto aerodisperse </t>
  </si>
  <si>
    <t>2014/51158</t>
  </si>
  <si>
    <t xml:space="preserve">Fattura 388C0JE/14 (imp) - Analisi per determinazione fibre amianto aerodisperse </t>
  </si>
  <si>
    <t>2014/51159</t>
  </si>
  <si>
    <t xml:space="preserve">Fattura 388C0JE/14 (iva) - Analisi per determinazione fibre amianto aerodisperse </t>
  </si>
  <si>
    <t>2014/51191</t>
  </si>
  <si>
    <t>Fattura 389C0JE/14 (imp) - Analisi per determinazione finre amianto aerodipserse</t>
  </si>
  <si>
    <t>2014/51192</t>
  </si>
  <si>
    <t>Fattura 389C0JE/14 (iva) - Analisi per determinazione finre amianto aerodipserse</t>
  </si>
  <si>
    <t>2014/51193</t>
  </si>
  <si>
    <t>Fattura 390C0JE/14 (imp) - Analisi per determinazione finre amianto aerodipserse</t>
  </si>
  <si>
    <t>2014/51194</t>
  </si>
  <si>
    <t>Fattura 390C0JE/14 (iva) - Analisi per determinazione finre amianto aerodipserse</t>
  </si>
  <si>
    <t>2014/51195</t>
  </si>
  <si>
    <t>Fattura 392C0JE/14 (imp) - Analisi per determinazione finre amianto aerodipserse</t>
  </si>
  <si>
    <t>2014/51197</t>
  </si>
  <si>
    <t>Fattura 392C0JE/14 (iva) - Analisi per determinazione finre amianto aerodipserse</t>
  </si>
  <si>
    <t>2014/51198</t>
  </si>
  <si>
    <t>Fattura 393C0JE/14 (imp) - Analisi per determinazione finre amianto aerodipserse</t>
  </si>
  <si>
    <t>2014/51200</t>
  </si>
  <si>
    <t>Fattura 393C0JE/14 (iva) - Analisi per determinazione finre amianto aerodipserse</t>
  </si>
  <si>
    <t>2014/51209</t>
  </si>
  <si>
    <t>Fattura 394C0JE/14 (imp) - Analisi per determinazione finre amianto aerodipserse</t>
  </si>
  <si>
    <t>2014/51210</t>
  </si>
  <si>
    <t>Fattura 394C0JE/14 (iva) - Analisi per determinazione finre amianto aerodipserse</t>
  </si>
  <si>
    <t>2014/51211</t>
  </si>
  <si>
    <t>Fattura 395C0JE/14 (imp) - Analisi per determinazione finre amianto aerodipserse e campionamenti</t>
  </si>
  <si>
    <t>Azienda Sanitaria Locale della Provincia di Varese</t>
  </si>
  <si>
    <t>2014/51212</t>
  </si>
  <si>
    <t>Fattura 395C0JE/14 (iva) - Analisi per determinazione finre amianto aerodipserse e campionamenti</t>
  </si>
  <si>
    <t>2014/51213</t>
  </si>
  <si>
    <t>Fattura 396C0JE/14 (imp) - Analisi per determinazione finre amianto aerodipserse</t>
  </si>
  <si>
    <t>2014/51214</t>
  </si>
  <si>
    <t>Fattura 396C0JE/14 (iva) - Analisi per determinazione finre amianto aerodipserse</t>
  </si>
  <si>
    <t>2014/51215</t>
  </si>
  <si>
    <t>Fattura 397C0JE/14 (imp) - Analisi per determinazione finre amianto aerodipserse e campionamenti</t>
  </si>
  <si>
    <t>2014/51216</t>
  </si>
  <si>
    <t>Fattura 397C0JE/14 (iva) - Analisi per determinazione finre amianto aerodipserse e campionamenti</t>
  </si>
  <si>
    <t>2014/51217</t>
  </si>
  <si>
    <t>Fattura 399C0JE/14 (imp) - Analisi per determinazione finre amianto aerodipserse e campionamenti</t>
  </si>
  <si>
    <t>2014/51218</t>
  </si>
  <si>
    <t>Fattura 399C0JE/14 (iva) - Analisi per determinazione finre amianto aerodipserse e campionamenti</t>
  </si>
  <si>
    <t>2014/51219</t>
  </si>
  <si>
    <t xml:space="preserve">Fattura 400C0JE/14 (imp) - Analisi per determinazione finre amianto aerodipserse </t>
  </si>
  <si>
    <t>2014/51220</t>
  </si>
  <si>
    <t xml:space="preserve">Fattura 400C0JE/14 (iva) - Analisi per determinazione finre amianto aerodipserse </t>
  </si>
  <si>
    <t>2014/51222</t>
  </si>
  <si>
    <t>2014/51223</t>
  </si>
  <si>
    <t>Fattura 402C0JE/14 (imp) - Analisi per determinazione finre amianto aerodipserse e campionamenti</t>
  </si>
  <si>
    <t>2014/51224</t>
  </si>
  <si>
    <t>Fattura 402C0JE/14 (iva) - Analisi per determinazione finre amianto aerodipserse e campionamenti</t>
  </si>
  <si>
    <t>2014/51225</t>
  </si>
  <si>
    <t>Fattura 403C0JE/14 (imp) - Quota fissa utilizzo microscopio elettronico</t>
  </si>
  <si>
    <t>A.T.I. APPLICAZIONI TECNOLOGIE AD INIEZIONE S.p.A</t>
  </si>
  <si>
    <t>2014/51226</t>
  </si>
  <si>
    <t>Fattura 403C0JE/14 (iva) - Quota fissa utilizzo microscopio elettronico</t>
  </si>
  <si>
    <t>2014/51227</t>
  </si>
  <si>
    <t>Fattura 404C0JE/14 (imp) - Analisi per determinazione fibre di amianto</t>
  </si>
  <si>
    <t>CERICOLA SRL</t>
  </si>
  <si>
    <t>2014/51228</t>
  </si>
  <si>
    <t>Fattura 404C0JE/14 (iva) - Analisi per determinazione fibre di amianto</t>
  </si>
  <si>
    <t>2014/51229</t>
  </si>
  <si>
    <t>Fattura 405C0JE/14 (imp) - Analisi per determinazione fibre di amianto e campionamenti</t>
  </si>
  <si>
    <t>2014/51230</t>
  </si>
  <si>
    <t>Fattura 405C0JE/14 (iva) - Analisi per determinazione fibre di amianto e campionamenti</t>
  </si>
  <si>
    <t>2014/51231</t>
  </si>
  <si>
    <t xml:space="preserve">Fattura 406C0JE/14 (imp) - Analisi per determinazione fibre di amianto </t>
  </si>
  <si>
    <t>2014/51232</t>
  </si>
  <si>
    <t xml:space="preserve">Fattura 406C0JE/14 (iva) - Analisi per determinazione fibre di amianto </t>
  </si>
  <si>
    <t>2014/51233</t>
  </si>
  <si>
    <t>Fattura 407C0JE/14 (imp) - Analisi per determinazione fibre di amianto e campionamenti</t>
  </si>
  <si>
    <t>2014/51234</t>
  </si>
  <si>
    <t>Fattura 407C0JE/14 (iva) - Analisi per determinazione fibre di amianto e campionamenti</t>
  </si>
  <si>
    <t>2014/51235</t>
  </si>
  <si>
    <t>Fattura 408C0JE/14 (imp) - Campionamenti eseguiti in siti oggetto bonifica amianto</t>
  </si>
  <si>
    <t>2014/51236</t>
  </si>
  <si>
    <t>Fattura 408C0JE/14 (iva) - Campionamenti eseguiti in siti oggetto bonifica amianto</t>
  </si>
  <si>
    <t>2014/51237</t>
  </si>
  <si>
    <t>Fattura 409C0JE/14 (imp) - Analisi per determinazione fibre di amianto aerodisperse</t>
  </si>
  <si>
    <t>2014/51238</t>
  </si>
  <si>
    <t>Fattura 409C0JE/14 (iva) - Analisi per determinazione fibre di amianto aerodisperse</t>
  </si>
  <si>
    <t>2014/51239</t>
  </si>
  <si>
    <t>Fattura 410C0JE/14 (imp) - Analisi qualitativa su campione massivo</t>
  </si>
  <si>
    <t>2014/51240</t>
  </si>
  <si>
    <t>Fattura 410C0JE/14 (iva) - Analisi qualitativa su campione massivo</t>
  </si>
  <si>
    <t>2014/51241</t>
  </si>
  <si>
    <t>Fattura 411C0JE/14 (imp) - Analisi per determinazione fibre di amianto aerodisperse</t>
  </si>
  <si>
    <t>2014/51242</t>
  </si>
  <si>
    <t>Fattura 411C0JE/14 (iva) - Analisi per determinazione fibre di amianto aerodisperse</t>
  </si>
  <si>
    <t>2014/51243</t>
  </si>
  <si>
    <t>Fattura 413C0JE/14 (imp) - Quota fissa utilizzo microscopio elettronico</t>
  </si>
  <si>
    <t>DE PACE ANTONIO</t>
  </si>
  <si>
    <t>2014/51244</t>
  </si>
  <si>
    <t>Fattura 413C0JE/14 (iva) - Quota fissa utilizzo microscopio elettronico</t>
  </si>
  <si>
    <t>2014/51245</t>
  </si>
  <si>
    <t>Fattura 414C0JE/14 (imp) - Analisi per determinazione fibre di amianto aerodisperse</t>
  </si>
  <si>
    <t>2014/51246</t>
  </si>
  <si>
    <t>Fattura 414C0JE/14 (iva) - Analisi per determinazione fibre di amianto aerodisperse</t>
  </si>
  <si>
    <t>2014/51247</t>
  </si>
  <si>
    <t>Fattura 415C0JE/14 (imp) - Analisi per determinazione fibre di amianto aerodisperse e campionamenti</t>
  </si>
  <si>
    <t>2014/51248</t>
  </si>
  <si>
    <t>Fattura 415C0JE/14 (iva) - Analisi per determinazione fibre di amianto aerodisperse e campionamenti</t>
  </si>
  <si>
    <t>2014/51249</t>
  </si>
  <si>
    <t>Fattura 416C0JE/14 (imp) - Analisi per determinazione fibre di amianto aerodisperse e campionamenti</t>
  </si>
  <si>
    <t>FARCHEMIA SRL</t>
  </si>
  <si>
    <t>2014/51250</t>
  </si>
  <si>
    <t>Fattura 416C0JE/14 (iva) - Analisi per determinazione fibre di amianto aerodisperse e campionamenti</t>
  </si>
  <si>
    <t>2014/51251</t>
  </si>
  <si>
    <t xml:space="preserve">Fattura 417C0JE/14 (imp) - Analisi per determinazione fibre di amianto aerodisperse </t>
  </si>
  <si>
    <t>2014/51252</t>
  </si>
  <si>
    <t xml:space="preserve">Fattura 417C0JE/14 (iva) - Analisi per determinazione fibre di amianto aerodisperse </t>
  </si>
  <si>
    <t>2014/51253</t>
  </si>
  <si>
    <t xml:space="preserve">Fattura 418C0JE/14 (imp) - Analisi per determinazione fibre di amianto aerodisperse </t>
  </si>
  <si>
    <t>2014/51254</t>
  </si>
  <si>
    <t xml:space="preserve">Fattura 418C0JE/14 (iva) - Analisi per determinazione fibre di amianto aerodisperse </t>
  </si>
  <si>
    <t>2014/51256</t>
  </si>
  <si>
    <t>Fattura 419C0JE/14 (imp) - Quota fissa utilizzo microscopio elettronico</t>
  </si>
  <si>
    <t>NOVA RES s.r.l.</t>
  </si>
  <si>
    <t>2014/51257</t>
  </si>
  <si>
    <t>Fattura 419C0JE/14 (iva) - Quota fissa utilizzo microscopio elettronico</t>
  </si>
  <si>
    <t>2014/51258</t>
  </si>
  <si>
    <t>Fattura 421C0JE/14 (imp) - Analisi per determinazione fibre amianto e campionamenti</t>
  </si>
  <si>
    <t>2014/51259</t>
  </si>
  <si>
    <t>Fattura 421C0JE/14 (iva) - Analisi per determinazione fibre amianto e campionamenti</t>
  </si>
  <si>
    <t>2014/51262</t>
  </si>
  <si>
    <t>Fattura 422C0JE/14 (imp) - Campionamenti e analisi per determinazione fibre amianto</t>
  </si>
  <si>
    <t>2014/51263</t>
  </si>
  <si>
    <t>Fattura 422C0JE/14 (iva) - Campionamenti e analisi per determinazione fibre amianto</t>
  </si>
  <si>
    <t>2014/51264</t>
  </si>
  <si>
    <t>Fattura 423C0JE/14 (imp) - Campionamenti e analisi per determinazione fibre amianto</t>
  </si>
  <si>
    <t>2014/51265</t>
  </si>
  <si>
    <t>Fattura 423C0JE/14 (iva) - Campionamenti e analisi per determinazione fibre amianto</t>
  </si>
  <si>
    <t>2014/51266</t>
  </si>
  <si>
    <t>Fattura 424C0JE/14 (imp) - Analisi per determinazione fibre amianto aerodisperse</t>
  </si>
  <si>
    <t>2014/51267</t>
  </si>
  <si>
    <t>Fattura 424C0JE/14 (iva) - Analisi per determinazione fibre amianto aerodisperse</t>
  </si>
  <si>
    <t>2014/51268</t>
  </si>
  <si>
    <t>Fattura 425C0JE/14 (imp) - Analisi per determinazione fibre amianto aerodisperse</t>
  </si>
  <si>
    <t>2014/51269</t>
  </si>
  <si>
    <t>Fattura 425C0JE/14 (iva) - Analisi per determinazione fibre amianto aerodisperse</t>
  </si>
  <si>
    <t>2014/51270</t>
  </si>
  <si>
    <t>Fattura 426C0JE/14 (imp) - Analisi per determinazione fibre amianto aerodisperse</t>
  </si>
  <si>
    <t>2014/51271</t>
  </si>
  <si>
    <t>Fattura 426C0JE/14 (iva) - Analisi per determinazione fibre amianto aerodisperse</t>
  </si>
  <si>
    <t>2014/51272</t>
  </si>
  <si>
    <t>Fattura 428C0JE/14 (imp) - Quota utilizzo microscopio elettronico</t>
  </si>
  <si>
    <t>2014/51274</t>
  </si>
  <si>
    <t>Fattura 428C0JE/14 (iva) - Quota utilizzo microscopio elettronico</t>
  </si>
  <si>
    <t>2014/51276</t>
  </si>
  <si>
    <t>Fattura 429C0JE/14 (imp) - Analisi qualitativa su campione massivo</t>
  </si>
  <si>
    <t>2014/51278</t>
  </si>
  <si>
    <t>Fattura 429C0JE/14 (iva) - Analisi qualitativa su campione massivo</t>
  </si>
  <si>
    <t>2014/51279</t>
  </si>
  <si>
    <t>Fattura 430C0JE/14 (imp) - Analisi qualitativa su campione massivo</t>
  </si>
  <si>
    <t>Ing. Alberto Maiorana</t>
  </si>
  <si>
    <t>2014/51281</t>
  </si>
  <si>
    <t>Fattura 430C0JE/14 (iva) - Analisi qualitativa su campione massivo</t>
  </si>
  <si>
    <t>2014/51283</t>
  </si>
  <si>
    <t>Fattura 431C0JE/14 (imp) - Campionamenti e analisi per determinazione fibre amianto aerodisperse</t>
  </si>
  <si>
    <t>EDILVETTA SRL</t>
  </si>
  <si>
    <t>2014/51284</t>
  </si>
  <si>
    <t>Fattura 431C0JE/14 (iva) - Campionamenti e analisi per determinazione fibre amianto aerodisperse</t>
  </si>
  <si>
    <t>2014/51328</t>
  </si>
  <si>
    <t>Imponibile fatt. 120/2014</t>
  </si>
  <si>
    <t>zaLab</t>
  </si>
  <si>
    <t>2014/51329</t>
  </si>
  <si>
    <t>IVA  fatt. 120/2014</t>
  </si>
  <si>
    <t>2014/51334</t>
  </si>
  <si>
    <t>A.A. 2013/14 Fondo Regionale integrativo per Borse di studio - DGG 413/2014</t>
  </si>
  <si>
    <t>2014/51335</t>
  </si>
  <si>
    <t>A.A. 2013/14 Saldo Fondo statale integrativo per borse di studio - DGG 414/2014</t>
  </si>
  <si>
    <t>2014/51337</t>
  </si>
  <si>
    <t>A.A. 2014/15 - II Acconto Fondo integrativo per borse di studio DGG 399/2014</t>
  </si>
  <si>
    <t>2014/51361</t>
  </si>
  <si>
    <t>Progetto CS2014A13 -Iniziativa Diretta 2014 - Cooperazione Internazionale Università di Padova 2014</t>
  </si>
  <si>
    <t>2014/51376</t>
  </si>
  <si>
    <t>A.A. 2014/15 - Fondointegrativo regionale per borse di studio DGG 394/2014</t>
  </si>
  <si>
    <t>2014/51396</t>
  </si>
  <si>
    <t>FINANZIAMENTO N. 1 BORSA DI DOTTORATO DI RICERCA IN BIOSCIENZE E BIOTECNOLOGIE - 29 CICLO</t>
  </si>
  <si>
    <t>2014/51400</t>
  </si>
  <si>
    <t>Contr. attivo 14/2011. Disponibilità a saldo progetto ricerca Industria 2015 "Aladin" prof. M. Berti</t>
  </si>
  <si>
    <t>2014/51401</t>
  </si>
  <si>
    <t>Contr. attivo 23/2011. Disponibilità a saldo progetto ricerca UE DROEMU dr. M. Pierno</t>
  </si>
  <si>
    <t>2014/51402</t>
  </si>
  <si>
    <t>Disponibilità a saldo Progetto U.E. ETAEARTH n. FP7-SPACE-2012-313014 - Resp. prof. G. Piotto</t>
  </si>
  <si>
    <t>2014/51403</t>
  </si>
  <si>
    <t xml:space="preserve">Disponibilità a saldo Progetto UE TAWARA FP7-SEC-2012-312713 - resp. dr. M. Lunardon </t>
  </si>
  <si>
    <t>2014/51404</t>
  </si>
  <si>
    <t>Disponibilità a saldo Progetto UE MU-BLAST RFSR-CT-2014-00027 scad. 30/06/2016 - resp. prof. Zumerle</t>
  </si>
  <si>
    <t>2014/51405</t>
  </si>
  <si>
    <t>Disponibilità a saldo Prog. UE ERC-2013-CoG-615604 "STARKEY" - scad. 30/04/19 - resp. P. Marigo</t>
  </si>
  <si>
    <t>2014/51406</t>
  </si>
  <si>
    <t>Disponibilità a saldo Convenz. ASI/INAF 2013-016-R.0 9/7/13 progetto CHEOPS - resp. Piotto</t>
  </si>
  <si>
    <t>2014/51407</t>
  </si>
  <si>
    <t>Contratto attivo 11/2011. Disponibilità a saldo progetto UE DaMESyFla - resp. F. Zwirner</t>
  </si>
  <si>
    <t>2014/51422</t>
  </si>
  <si>
    <t>Conv. Unione Montana Agordina per consulenza rep. 8/2014 del 10/11/14-IMP.</t>
  </si>
  <si>
    <t>UNIONE MONTANA AGORDINA</t>
  </si>
  <si>
    <t>2014/51423</t>
  </si>
  <si>
    <t>Conv. Unione Montana Agordina per consulenza rep. 8/2014 del 10/11/14-IVA</t>
  </si>
  <si>
    <t>2014/51464</t>
  </si>
  <si>
    <t>Progetto "Azioni di sistema per una governance allargata della RSI province di Pd e Ro"-Gangemi</t>
  </si>
  <si>
    <t>EUROCONSULTING SRL</t>
  </si>
  <si>
    <t>2014/51467</t>
  </si>
  <si>
    <t>Contratto di ricerca PriceWater House Coopers prof. Parbonetti anno 2014</t>
  </si>
  <si>
    <t>2014/51468</t>
  </si>
  <si>
    <t>IVA su Contratto di ricerca PriceWater House Coopers prof. Parbonetti anno 2014</t>
  </si>
  <si>
    <t>2014/51507</t>
  </si>
  <si>
    <t>IVA  su rata conclusiva contratto di ricerca</t>
  </si>
  <si>
    <t>2014/51510</t>
  </si>
  <si>
    <t>IVA - Collettori solari termici (Prof. Del Col) rate 3-4 a saldo contratto</t>
  </si>
  <si>
    <t>2014/51538</t>
  </si>
  <si>
    <t>Fattura 81CE56/14 - Vendita libri editi da Padova University Press</t>
  </si>
  <si>
    <t>2014/51539</t>
  </si>
  <si>
    <t>Fattura 82CE56/14 - Vendita libri editi da Padova University Press</t>
  </si>
  <si>
    <t>2014/51540</t>
  </si>
  <si>
    <t>Fattura 83CE56/14 - Vendita libri editi da Padova University Press</t>
  </si>
  <si>
    <t>2014/51541</t>
  </si>
  <si>
    <t>Fattura 84CE56/14 - Vendita libri editi da Padova University Press</t>
  </si>
  <si>
    <t>2014/51542</t>
  </si>
  <si>
    <t>Fattura 85CE56/14 - Vendita libri editi da Padova University Press</t>
  </si>
  <si>
    <t>2014/51543</t>
  </si>
  <si>
    <t>Fattura 86CE56/14 - Vendita libri editi da Padova University Press</t>
  </si>
  <si>
    <t>CAVALLOTTO LIBRERIE S.R.L.</t>
  </si>
  <si>
    <t>2014/51544</t>
  </si>
  <si>
    <t>Fattura 87CE56/14 - Vendita libri editi da Padova University Press</t>
  </si>
  <si>
    <t>2014/51545</t>
  </si>
  <si>
    <t>Fattura 88CE56/14 - Vendita libri editi da Padova University Press</t>
  </si>
  <si>
    <t>LIBRERIA UMANISTICA S.A.S. DI DR. MARTIN BERG &amp; C.</t>
  </si>
  <si>
    <t>2014/51546</t>
  </si>
  <si>
    <t>Progetto POR FSE "Ripensare il modello organizzativo"</t>
  </si>
  <si>
    <t>2014/51547</t>
  </si>
  <si>
    <t>Fattura 89CE56/14 - Vendita libri editi da Padova University Press</t>
  </si>
  <si>
    <t>Bono Gabriele</t>
  </si>
  <si>
    <t>2014/51548</t>
  </si>
  <si>
    <t>Fattura 90CE56/14 - Vendita libri editi da Padova University Press</t>
  </si>
  <si>
    <t>ROSSIGNOLI CINZIA</t>
  </si>
  <si>
    <t>2014/51549</t>
  </si>
  <si>
    <t>Fattura 91CE56/14 - Vendita libri editi da Padova University Press</t>
  </si>
  <si>
    <t>SCALCO LUCA</t>
  </si>
  <si>
    <t>2014/51550</t>
  </si>
  <si>
    <t>Fattura 92CE56/14 - Vendita libri editi da Padova University Press</t>
  </si>
  <si>
    <t>DIEGO MALVESTIO &amp; C. Snc</t>
  </si>
  <si>
    <t>2014/51551</t>
  </si>
  <si>
    <t>Fattura 93CE56/14 - Vendita libri editi da Padova University Press</t>
  </si>
  <si>
    <t>TAGLIAFERRO CINZIA</t>
  </si>
  <si>
    <t>2014/51552</t>
  </si>
  <si>
    <t>Fattura 94CE56/14 - Vendita libri editi da Padova University Press</t>
  </si>
  <si>
    <t>POSSENTI ELISA</t>
  </si>
  <si>
    <t>2014/51553</t>
  </si>
  <si>
    <t>Fattura 95CE56/14 - Vendita libri editi da Padova University Press</t>
  </si>
  <si>
    <t>2014/51554</t>
  </si>
  <si>
    <t>Fattura 96CE56/14 - Vendita libri editi da Padova University Press</t>
  </si>
  <si>
    <t>2014/51555</t>
  </si>
  <si>
    <t>Fattura 97CE56/14 - Vendita libri editi da Padova University Press</t>
  </si>
  <si>
    <t>SOCIETA' ITALIANA DI MEDICINA INTERNA</t>
  </si>
  <si>
    <t>2014/51556</t>
  </si>
  <si>
    <t>Fattura 98CE56/14 - Vendita libri editi da Padova University Press</t>
  </si>
  <si>
    <t>UNIONE TRIVENETA DEI CONSIGLI DELL'ORDINE DEGLI AVVOCATI</t>
  </si>
  <si>
    <t>2014/51557</t>
  </si>
  <si>
    <t>Fattura 99CE56/14 - Vendita libri editi da Padova University Press</t>
  </si>
  <si>
    <t>TROISI LIBRERIA S.R.L.</t>
  </si>
  <si>
    <t>2014/51558</t>
  </si>
  <si>
    <t>Fattura 100CE56/14 - Vendita libri editi da Padova University Press</t>
  </si>
  <si>
    <t>2014/51559</t>
  </si>
  <si>
    <t>Progetto "CSR/231 Un approccio alla responsabilità d'impresa partecipata e dialogante"</t>
  </si>
  <si>
    <t>2014/51560</t>
  </si>
  <si>
    <t>Att. di certificazione 2014 (importo minimo)-imp.</t>
  </si>
  <si>
    <t>CONFCOOP TRIVENETO SRL</t>
  </si>
  <si>
    <t>2014/51561</t>
  </si>
  <si>
    <t>Att. di certificazione 2014 (importo minimo) - iVA</t>
  </si>
  <si>
    <t>2014/51562</t>
  </si>
  <si>
    <t>PREMIO MAZZOCCO EDIZIONE 2014 - CONTRIBUTO AIP SEZ. PSICOLOGIA SPERIMENTALE</t>
  </si>
  <si>
    <t>2014/51568</t>
  </si>
  <si>
    <t>"indagini geofisiche a scopo di diagnostica.. località Bavaria" proff.BONETTO DEIANA</t>
  </si>
  <si>
    <t>2014/51569</t>
  </si>
  <si>
    <t>2014/51571</t>
  </si>
  <si>
    <t>"Identificazione specie legnosa di campioni lignei" - Urso</t>
  </si>
  <si>
    <t>TIMBER TECH S.R.L.</t>
  </si>
  <si>
    <t>2014/51573</t>
  </si>
  <si>
    <t>IVA SU FATTURA N 265 DEL 20/10/2014 BAYER S.P.A.- prof. Ori</t>
  </si>
  <si>
    <t>2014/51574</t>
  </si>
  <si>
    <t>Progetto "Lean organisation: generare valore e rilanciare la competitività"</t>
  </si>
  <si>
    <t>2014/51575</t>
  </si>
  <si>
    <t>FATTURA N 265 DEL 20/10/2014 BAYER S.P.A.- prof. Ori</t>
  </si>
  <si>
    <t>2014/51576</t>
  </si>
  <si>
    <t>Progetto "Piano di marketing e comunicazione d'impresa sociale"</t>
  </si>
  <si>
    <t>2014/51581</t>
  </si>
  <si>
    <t>Progetto "Approccio Lean: Liberare risorse e aumentare la produttività"</t>
  </si>
  <si>
    <t>2014/51584</t>
  </si>
  <si>
    <t>Progetto "CSR-231 Costruire il sistema di responsabilità per le cooperative sociali"</t>
  </si>
  <si>
    <t>2014/51586</t>
  </si>
  <si>
    <t>Macchi - Fondazione Onlus TES - sc. 31.07.2015</t>
  </si>
  <si>
    <t>2014/51587</t>
  </si>
  <si>
    <t>2014/51591</t>
  </si>
  <si>
    <t>Progetto" Responsabilità Sociale e Responsabilità Amministrativa delle Organizzazioni"</t>
  </si>
  <si>
    <t>2014/51592</t>
  </si>
  <si>
    <t>Progetto "Il modello organizzativo 231 e la responsabilità dell'Impresa"</t>
  </si>
  <si>
    <t>2014/51593</t>
  </si>
  <si>
    <t>Progetto "Cultura della CSR e implementazione dei modelli organizzativi"</t>
  </si>
  <si>
    <t>2014/51594</t>
  </si>
  <si>
    <t>Progetto "Implementazione di un sistema di controllo integrato in Cooperativa Solidaria"</t>
  </si>
  <si>
    <t>2014/51595</t>
  </si>
  <si>
    <t>Progetto "Co-progettare il modello organizzativo per una responsabilità sociale d'impresa condivisa"</t>
  </si>
  <si>
    <t>2014/51596</t>
  </si>
  <si>
    <t>Progetto "Nuovi modelli organizzativi per gestire il cambiamento e costruire valore"</t>
  </si>
  <si>
    <t>2014/51606</t>
  </si>
  <si>
    <t>Nota add. n. 18/2014 del 09/12/2014 Cofin Manutenzione Difrattometro CNR</t>
  </si>
  <si>
    <t>CNR IENI Istituto per l'energia e le interfasi</t>
  </si>
  <si>
    <t>2014/51612</t>
  </si>
  <si>
    <t>Contributo di ricerca Samsung - dr. Rossi</t>
  </si>
  <si>
    <t>2014/51615</t>
  </si>
  <si>
    <t xml:space="preserve">Saldo contratto ComLegal per maggioraz. aliquota IVA </t>
  </si>
  <si>
    <t>2014/51616</t>
  </si>
  <si>
    <t>IVA SU FATT.N.251 DEL 15/10/2014 BAYER SPA - Prof. Ori</t>
  </si>
  <si>
    <t>2014/51617</t>
  </si>
  <si>
    <t>IMPONIBILE FATTURA N.251 DEL 15/10/2014 BAYER SPA - Prof. Ori</t>
  </si>
  <si>
    <t>2014/51619</t>
  </si>
  <si>
    <t>Contratto di sponsorizzazione per evento formativo ECM "Fasce, nervi, plessi..." Padova, 4/12/2014</t>
  </si>
  <si>
    <t>MOVI S.p.A. -  Attrezzature Biomediche</t>
  </si>
  <si>
    <t>2014/51620</t>
  </si>
  <si>
    <t>2014/51621</t>
  </si>
  <si>
    <t>Contratto per corso formazione ecm "Blocchi nervosi periferici-avanzato"  9-11/06/2014</t>
  </si>
  <si>
    <t>AbbVie s.r.l.</t>
  </si>
  <si>
    <t>2014/51622</t>
  </si>
  <si>
    <t>2014/51623</t>
  </si>
  <si>
    <t>Attivita di Provider ECM per evento formativo del 24/05/2014 "La neurofibromatosi di tipo 1"</t>
  </si>
  <si>
    <t>2014/51624</t>
  </si>
  <si>
    <t>DIMED - PAGAMENTO QUOTA DI ISCRIZIONE CORSO ATLS DEL 9-11/04/2014 DOTT. BONGINI</t>
  </si>
  <si>
    <t>2014/51631</t>
  </si>
  <si>
    <t>Progetto dal titolo "Veneto Street-View: sperimentazione di percorsi didattici multimediali</t>
  </si>
  <si>
    <t>2014/51639</t>
  </si>
  <si>
    <t>Fattura 111C080/14 (imp) - Presentazione aziendale in Ateneo Standard</t>
  </si>
  <si>
    <t>BUSINESS INTEGRATION PARTNERS S.P.A.</t>
  </si>
  <si>
    <t>2014/51640</t>
  </si>
  <si>
    <t>Fattura 111C080/14 (iva) - Presentazione aziendale in Ateneo Standard</t>
  </si>
  <si>
    <t>2014/51641</t>
  </si>
  <si>
    <t>Fattura 67C090/14 (imp) - Concessione Aula Magna Casa della Gioventù di Bressanone il 18-19-20/12/14</t>
  </si>
  <si>
    <t>2014/51642</t>
  </si>
  <si>
    <t>Fattura 67C090/14 (iva) - Concessione Aula Magna Casa della Gioventù di Bressanone il 18-19-20/12/14</t>
  </si>
  <si>
    <t>2014/51643</t>
  </si>
  <si>
    <t>Fattura 68C090/14 (imp) - Concessione Aula Magna Casa Gioventù Bressanone dal 26.05.14 al 30.05.14</t>
  </si>
  <si>
    <t>CODIGER "Conferenza Permanente dei Direttori Generali degli Enti Pubblici di Ricerca"</t>
  </si>
  <si>
    <t>2014/51644</t>
  </si>
  <si>
    <t>Fattura 68C090/14 (iva) - Concessione Aula Magna Casa Gioventù Bressanone dal 26.05.14 al 30.05.14</t>
  </si>
  <si>
    <t>2014/51645</t>
  </si>
  <si>
    <t>Fattura 69C090/14 (imp) - Concessione Teatro Ruzante il 27.11.2014</t>
  </si>
  <si>
    <t>2014/51646</t>
  </si>
  <si>
    <t>Fattura 69C090/14 (iva) - Concessione Teatro Ruzante il 27.11.2014</t>
  </si>
  <si>
    <t>2014/51647</t>
  </si>
  <si>
    <t>Fattura 70C090/14 (imp) - Concessione Teatro Ruzante il 6.12.2014</t>
  </si>
  <si>
    <t>2014/51648</t>
  </si>
  <si>
    <t>Fattura 70C090/14 (iva) - Concessione Teatro Ruzante il 6.12.2014</t>
  </si>
  <si>
    <t>2014/51649</t>
  </si>
  <si>
    <t>Fattura 71C090/14 (imp) - Concessione Teatro Ruzante il 9.12.2014</t>
  </si>
  <si>
    <t>ASU ASSOCIAZIONE STUDENTI UNIVERSITARI</t>
  </si>
  <si>
    <t>2014/51650</t>
  </si>
  <si>
    <t>Fattura 71C090/14 (iva) - Concessione Teatro Ruzante il 9.12.2014</t>
  </si>
  <si>
    <t>2014/51651</t>
  </si>
  <si>
    <t>Fattura 72C090/14 (imp) - Concessione Teatro Ruzante il 12.12.2014</t>
  </si>
  <si>
    <t>FONDAZIONE NUOVA SOCIETA'</t>
  </si>
  <si>
    <t>2014/51652</t>
  </si>
  <si>
    <t>Fattura 72C090/14 (iva) - Concessione Teatro Ruzante il 12.12.2014</t>
  </si>
  <si>
    <t>2014/51653</t>
  </si>
  <si>
    <t>Fattura 73C090/14 (imp) - Concessione Teatro Ruzante il 13.12.2014</t>
  </si>
  <si>
    <t>TEATRORTAET ASSOCIAZIONE CULTURALE</t>
  </si>
  <si>
    <t>2014/51654</t>
  </si>
  <si>
    <t>Fattura 73C090/14 (iva) - Concessione Teatro Ruzante il 13.12.2014</t>
  </si>
  <si>
    <t>2014/51657</t>
  </si>
  <si>
    <t>MILANI - PIPPI 4°</t>
  </si>
  <si>
    <t>2014/51661</t>
  </si>
  <si>
    <t>Fattura 74C090/14 (imp)-Concessione amministrativa distributori automatici mese luglio e agosto 2014</t>
  </si>
  <si>
    <t>2014/51662</t>
  </si>
  <si>
    <t>Fattura 74C090/14 (iva)-Concessione amministrativa distributori automatici mesi luglio e agosto 2014</t>
  </si>
  <si>
    <t>2014/51663</t>
  </si>
  <si>
    <t>Fattura 75C090/14 (imp)-Concessione amministrativa distributori automatici mese luglio e agosto 2014</t>
  </si>
  <si>
    <t>2014/51664</t>
  </si>
  <si>
    <t>Fattura 75C090/14 (iva)-Concessione amministrativa distributori automatici mese luglio e agosto 2014</t>
  </si>
  <si>
    <t>2014/51665</t>
  </si>
  <si>
    <t>Fattura 76C090/14 (imp) - Concessione Teatro Ruzante il 22.11.2014</t>
  </si>
  <si>
    <t>INSTITUTE OF CONSTRUCTIVIST PSYCHOLOGY S.R.L.</t>
  </si>
  <si>
    <t>2014/51666</t>
  </si>
  <si>
    <t>Fattura 76C090/14 (iva) - Concessione Teatro Ruzante il 22.11.2014</t>
  </si>
  <si>
    <t>2014/51667</t>
  </si>
  <si>
    <t>Fattura 77C090/14 (imp) - Concessione Aula Magna il 12.09.2014</t>
  </si>
  <si>
    <t>2014/51668</t>
  </si>
  <si>
    <t>Fattura 77C090/14 (iva) - Concessione Aula Magna il 12.09.2014</t>
  </si>
  <si>
    <t>2014/51669</t>
  </si>
  <si>
    <t>Fattura 78C090/14 (imp) - Concessione Aula Magna il 14.09.2014</t>
  </si>
  <si>
    <t>2014/51670</t>
  </si>
  <si>
    <t>Fattura 78C090/14 (iva) - Concessione Aula Magna il 14.09.2014</t>
  </si>
  <si>
    <t>2014/51672</t>
  </si>
  <si>
    <t>Fattura 79C090/14 (imp) - Concessione Aula E il 20.09.2014</t>
  </si>
  <si>
    <t>ORDINE DEGLI ARCHITETTI, PIANIFICATORI, PAESAGGISTI E CONSERVATORI della Provincia di Padova</t>
  </si>
  <si>
    <t>2014/51673</t>
  </si>
  <si>
    <t>Fattura 79C090/14 (iva) - Concessione Aula E il 20.09.2014</t>
  </si>
  <si>
    <t>2014/51674</t>
  </si>
  <si>
    <t>Fattura 80C090/14 (imp) - Concessione Sala dei Giganti il 6 e 25.09.2014</t>
  </si>
  <si>
    <t>2014/51675</t>
  </si>
  <si>
    <t>Fattura 80C090/14 (iva) - Concessione Sala dei Giganti il 6 e 25.09.2014</t>
  </si>
  <si>
    <t>2014/51676</t>
  </si>
  <si>
    <t>Fattura 81C090/14 (imp) - Concessione Aula Magna il 29.09.2014</t>
  </si>
  <si>
    <t>Comune di Teolo</t>
  </si>
  <si>
    <t>2014/51677</t>
  </si>
  <si>
    <t>Fattura 81C090/14 (iva) - Concessione Aula Magna il 29.09.2014</t>
  </si>
  <si>
    <t>2014/51678</t>
  </si>
  <si>
    <t>Fattura 82C090/14 (imp) - Concessione Archivio Antico il 31.10.2014</t>
  </si>
  <si>
    <t>CENTRO ITALIANO CONGRESSI</t>
  </si>
  <si>
    <t>2014/51679</t>
  </si>
  <si>
    <t>Fattura 82C090/14 (iva) - Concessione Archivio Antico il 31.10.2014</t>
  </si>
  <si>
    <t>2014/51680</t>
  </si>
  <si>
    <t>Fattura 83C090/14 (imp) - Concessione Sala dei Giganti il 23.10.2014 e Aula Magna il 24.10.2014</t>
  </si>
  <si>
    <t>2014/51682</t>
  </si>
  <si>
    <t>Fattura 83C090/14 (iva) - Concessione Sala dei Giganti il 23.10.2014 e Aula Magna il 24.10.2014</t>
  </si>
  <si>
    <t>2014/51684</t>
  </si>
  <si>
    <t>Fattura 84C090/14 (imp) - Concessione Aula Magna il 6.11.2014</t>
  </si>
  <si>
    <t>ACCADEMIA NAZIONALE DI MEDICINA</t>
  </si>
  <si>
    <t>2014/51685</t>
  </si>
  <si>
    <t>Fattura 84C090/14 (iva) - Concessione Aula Magna il 6.11.2014</t>
  </si>
  <si>
    <t>2014/51686</t>
  </si>
  <si>
    <t>Fattura 85C090/14 (imp) - Concessione Aula Magna il  7.11.2014</t>
  </si>
  <si>
    <t>LIONS CLUB PADOVA GALILEO GALILEI</t>
  </si>
  <si>
    <t>2014/51688</t>
  </si>
  <si>
    <t>Fattura 85C090/14 (iva) - Concessione Aula Magna il  7.11.2014</t>
  </si>
  <si>
    <t>2014/51690</t>
  </si>
  <si>
    <t>Fattura 86C090/14 (imp) - Concessione Aula Magna il  7.11.2014</t>
  </si>
  <si>
    <t>2014/51691</t>
  </si>
  <si>
    <t>Fattura 86C090/14 (iva) - Concessione Aula Magna il  7.11.2014</t>
  </si>
  <si>
    <t>2014/51693</t>
  </si>
  <si>
    <t>Fattura 87C090/14 (imp) - Concessione Aula Magna il  10.11.2014</t>
  </si>
  <si>
    <t>OSSERVATORIO CITTA' DI PADOVA-CENTRO SOCIALE E CULTURALE DEL QUARTIERE 1</t>
  </si>
  <si>
    <t>2014/51710</t>
  </si>
  <si>
    <t>Fattura 87C090/14 (iva) - Concessione Aula Magna il  10.11.2014</t>
  </si>
  <si>
    <t>2014/51711</t>
  </si>
  <si>
    <t>Fattura 88C090/14 (imp) - Concessione Aula Magna il  13.11.2014</t>
  </si>
  <si>
    <t>2014/51712</t>
  </si>
  <si>
    <t>Fattura 88C090/14 (iva) - Concessione Aula Magna il  13.11.2014</t>
  </si>
  <si>
    <t>2014/51713</t>
  </si>
  <si>
    <t>Fattura 89C090/14 (imp) - Concessione Aula Magna il  14.11.2014</t>
  </si>
  <si>
    <t>2014/51714</t>
  </si>
  <si>
    <t>Fattura 89C090/14 (iva) - Concessione Aula Magna il  14.11.2014</t>
  </si>
  <si>
    <t>2014/51715</t>
  </si>
  <si>
    <t>Fattura 90C090/14 (imp) - Concessione Aula Magna il  15.11.2014</t>
  </si>
  <si>
    <t>Crivellaro Carlo</t>
  </si>
  <si>
    <t>2014/51716</t>
  </si>
  <si>
    <t>Fattura 90C090/14 (iva) - Concessione Aula Magna il  15.11.2014</t>
  </si>
  <si>
    <t>2014/51717</t>
  </si>
  <si>
    <t>Fattura 91C090/14 (imp) - Concessione Sala dei Giganti il  19.11.2014</t>
  </si>
  <si>
    <t>2014/51718</t>
  </si>
  <si>
    <t>2014/51721</t>
  </si>
  <si>
    <t>Fattura 92C090/14 (imp) - Concessione Archivio Antico il 22.11.2014</t>
  </si>
  <si>
    <t>TRADERS' MAGAZINE ITALIA S.R.L.</t>
  </si>
  <si>
    <t>2014/51722</t>
  </si>
  <si>
    <t>Fattura 92C090/14 (iva) - Concessione Archivio Antico il 22.11.2014</t>
  </si>
  <si>
    <t>2014/51723</t>
  </si>
  <si>
    <t>Fattura 93C090/14 (imp) - Concessione Sala dei Giganti il 20.11.2014</t>
  </si>
  <si>
    <t>Ascom Servizi Padova srl</t>
  </si>
  <si>
    <t>2014/51724</t>
  </si>
  <si>
    <t>Fattura 93C090/14 (iva) - Concessione Sala dei Giganti il 20.11.2014</t>
  </si>
  <si>
    <t>2014/51725</t>
  </si>
  <si>
    <t>Fattura 94C090/14 (imp) - Concessione Aula Magna  il 25.11.2014</t>
  </si>
  <si>
    <t>ORDINE DEI MEDICI CHIRURGHI E DEGLI ODONTOIATRI DI PADOVA</t>
  </si>
  <si>
    <t>2014/51726</t>
  </si>
  <si>
    <t>Fattura 94C090/14 (iva) - Concessione Aula Magna  il 25.11.2014</t>
  </si>
  <si>
    <t>2014/51727</t>
  </si>
  <si>
    <t>Fattura 95C090/14 (imp) - Concessione Aula Magna  il 26.11.2014</t>
  </si>
  <si>
    <t>ApertaMente S.r.l. a socio unico</t>
  </si>
  <si>
    <t>2014/51729</t>
  </si>
  <si>
    <t>Fattura 95C090/14 (iva) - Concessione Aula Magna  il 26.11.2014</t>
  </si>
  <si>
    <t>2014/51730</t>
  </si>
  <si>
    <t>Fattura 96C090/14 (imp) - Concessione Sala dei Giganti il 28.11.2014</t>
  </si>
  <si>
    <t>ASSOCIAZIONE ED ALLORA SARA' SEMPRE FESTA PER TE</t>
  </si>
  <si>
    <t>2014/51731</t>
  </si>
  <si>
    <t>Fattura 96C090/14 (iva) - Concessione Sala dei Giganti il 28.11.2014</t>
  </si>
  <si>
    <t>2014/51732</t>
  </si>
  <si>
    <t>Fattura 97C090/14 (imp) - Concessione Sala dei Giganti il 5.12.2014</t>
  </si>
  <si>
    <t>Associazione Veneta Amici della Musica</t>
  </si>
  <si>
    <t>2014/51734</t>
  </si>
  <si>
    <t>Fattura 97C090/14 (iva) - Concessione Sala dei Giganti il 5.12.2014</t>
  </si>
  <si>
    <t>2014/51737</t>
  </si>
  <si>
    <t>Progetto "Zanella S.n.c. Re-generation"</t>
  </si>
  <si>
    <t>KAIROS S.P.A.</t>
  </si>
  <si>
    <t>2014/51742</t>
  </si>
  <si>
    <t>Progetto "Il sistema di pianificazione e controllo in un'ottica di riduzione degli sprechi"</t>
  </si>
  <si>
    <t>2014/51750</t>
  </si>
  <si>
    <t>Fattura 98C090/14 (imp) - Concessione Aula Magna il 6.12.2014</t>
  </si>
  <si>
    <t>2014/51751</t>
  </si>
  <si>
    <t>Fattura 98C090/14 (iva) - Concessione Aula Magna il 6.12.2014</t>
  </si>
  <si>
    <t>2014/51752</t>
  </si>
  <si>
    <t>Fattura 99C090/14 (imp) - Concessione Sala dei Giganti il 30.11.2014</t>
  </si>
  <si>
    <t>2014/51754</t>
  </si>
  <si>
    <t>Fattura 99C090/14 (iva) - Concessione Sala dei Giganti il 30.11.2014</t>
  </si>
  <si>
    <t>2014/51762</t>
  </si>
  <si>
    <t>Fattura 100C090/14 (imp) - Concessione Sala dei Giganti il 22.12.2014</t>
  </si>
  <si>
    <t>2014/51763</t>
  </si>
  <si>
    <t>Fattura 100C090/14 (iva) - Concessione Sala dei Giganti il 22.12.2014</t>
  </si>
  <si>
    <t>2014/51765</t>
  </si>
  <si>
    <t>Fattura 101C090/14 (imp) - Concessione Aula E il 08.11.2014</t>
  </si>
  <si>
    <t>2014/51767</t>
  </si>
  <si>
    <t>Fattura 101C090/14 (iva) - Concessione Aula E il 08.11.2014</t>
  </si>
  <si>
    <t>2014/51777</t>
  </si>
  <si>
    <t>Fattura 102C090/14 (imp) - Concessione spazi in occasione del congresso EPPC2014 il 26.08.14</t>
  </si>
  <si>
    <t>2014/51778</t>
  </si>
  <si>
    <t>Fattura 102C090/14 (iva) - Concessione spazi in occasione del congresso EPPC2014 il 26.08.14</t>
  </si>
  <si>
    <t>2014/51782</t>
  </si>
  <si>
    <t>Progetto "Dalla responsabilità sociale all'innovazione sociale: imprese e territorio per la creaz.."</t>
  </si>
  <si>
    <t>Ascom Servizi Padova SPA</t>
  </si>
  <si>
    <t>2014/51791</t>
  </si>
  <si>
    <t>Conv. del 22/12/14 per corso formazione "Associazionismo intercomunale..." 2014/15 (prestaz. a pag.)</t>
  </si>
  <si>
    <t>2014/51802</t>
  </si>
  <si>
    <t xml:space="preserve">IVA - Corrispettivi marzo-aprile2014 </t>
  </si>
  <si>
    <t>2014/51803</t>
  </si>
  <si>
    <t>TURCHI - PROGETTO FEI 2014</t>
  </si>
  <si>
    <t>COMUNE DI COMO</t>
  </si>
  <si>
    <t>2014/51805</t>
  </si>
  <si>
    <t>IMPONIBILE - corrispettivi marzo/aprile 2014</t>
  </si>
  <si>
    <t>2014/51810</t>
  </si>
  <si>
    <t>NUOVA ASSEGNAZIONE PER CONVENZIONE PER RIC. GROWING PROF. CASIGLIA SCAD. 30/11/2015</t>
  </si>
  <si>
    <t>2014/51859</t>
  </si>
  <si>
    <t>restituzione errato pagamento 2014/51859   F.S.E. DGR 4325 n. 21 del 2003 C.d.D. del 06/12/2013</t>
  </si>
  <si>
    <t>BERTO ANDREA</t>
  </si>
  <si>
    <t>2014/51876</t>
  </si>
  <si>
    <t>Finanziamento Consorzio RFX  Assegno  ricerca x attività di ric. progetto:" Fisica e Ingegneria dell</t>
  </si>
  <si>
    <t>2014/51890</t>
  </si>
  <si>
    <t>Prototipo di impianto pilota sperimentale di energia fotovoltaica - INTEGRAZIONE</t>
  </si>
  <si>
    <t>ATER ROVIGO</t>
  </si>
  <si>
    <t>2014/51891</t>
  </si>
  <si>
    <t>IVA - Prototipo di impianto pilota sperimentale di energia fotovoltaica - INTEGRAZIONE</t>
  </si>
  <si>
    <t>2014/51942</t>
  </si>
  <si>
    <t>Contributo Regione Veneto AIC 2013 prof. Bertolissi</t>
  </si>
  <si>
    <t>2014/51955</t>
  </si>
  <si>
    <t>Prof. Nota Progetto Nice 2 LLP network for innovation in carreer guidance in Europe (saldo)</t>
  </si>
  <si>
    <t>2014/52033</t>
  </si>
  <si>
    <t>Restituzione quote vitto alloggio non dovute A.A. 2013/14</t>
  </si>
  <si>
    <t>2014/52045</t>
  </si>
  <si>
    <t>Accertamento Ex DSB - Bressan (Bonaldo)  IRCCS Neuromed RF-INP-2006-369112 Conv. 79</t>
  </si>
  <si>
    <t>2014/52046</t>
  </si>
  <si>
    <t>Accertamento trasferito da DSB (Moro - accordo Gaslini e Genzyme)</t>
  </si>
  <si>
    <t>2014/52047</t>
  </si>
  <si>
    <t>1 BORSA DOTT. RICERCA 27 CICLO-3a rata-SC.FARMACOLOGICHE IND. FARMACOL.,TOSSICOL.- TERAPIA</t>
  </si>
  <si>
    <t>2014/52048</t>
  </si>
  <si>
    <t>1 BORSA DOTT. RICERCA 27 CICLO-3a rata-ING. IND.LE IND. INGEGNERIA DELL'ENERGIA</t>
  </si>
  <si>
    <t>2014/52049</t>
  </si>
  <si>
    <t>1 BORSA DOTT. RICERCA 27 CICLO-3a rata-SC. INGEGNERIA DEI MATERIALI</t>
  </si>
  <si>
    <t>2014/52050</t>
  </si>
  <si>
    <t>1 BORSA DOTT. RICERCA 27 CICLO-integraz. oneri previdenziali- ING. IND.LE IND. ING. DELL'ENERGIA</t>
  </si>
  <si>
    <t>ELECTROLUX PROFESSIONAL S.P.A.</t>
  </si>
  <si>
    <t>2014/52051</t>
  </si>
  <si>
    <t>Recupero spese personali (telefono-posta) DEI 2013</t>
  </si>
  <si>
    <t>2014/52058</t>
  </si>
  <si>
    <t>2 BORSE DOTT. RICERCA 27 CICLO-3a rata e conguaglio- INGEGNERIA IND. IND. ING. DELL'ENERGIA</t>
  </si>
  <si>
    <t>2014/52059</t>
  </si>
  <si>
    <t>1 BORSA DOTT. RICERCA 28 CICLO-3a rata-ING. IND.LE IND.ING.CHIMICA,MATERIALI E MECCANICA</t>
  </si>
  <si>
    <t>2014/52060</t>
  </si>
  <si>
    <t>3 BORSE DOTT. RICERCA 28 CICLO-3a rata-BIOSCIENZE E BIOTECNOLOGIE IND. BIOLOGIA CELLULARE</t>
  </si>
  <si>
    <t>NOVARTIS VACCINES AND DIAGNOSTICS S.R.L.</t>
  </si>
  <si>
    <t>2014/52061</t>
  </si>
  <si>
    <t>31 BORSE DOTT. RICERCA 28 CICLO-3a rata</t>
  </si>
  <si>
    <t>2014/52062</t>
  </si>
  <si>
    <t>15 BORSE DOTT. RICERCA LAUREATI STRANIERI 28 CICLO-3a rata</t>
  </si>
  <si>
    <t>2014/52063</t>
  </si>
  <si>
    <t>2 BORSE DOTT. RICERCA 29 CICLO-2a rata-SC. FARMACOL.curriculum FARMACOLOGIA MOLECOLARE-CELLULARE</t>
  </si>
  <si>
    <t>2014/52064</t>
  </si>
  <si>
    <t>SALCUNI CONTRATTO SPES 2014 "SUPERVISIONE E FORMAZIONE OPERATORI"</t>
  </si>
  <si>
    <t>2014/52065</t>
  </si>
  <si>
    <t>1 BORSA DOTT. RICERCA 29 CICLO-2a rata-ING. INDUSTRIALE c. ING. CHIMICA,DEI MATERIALI E MECCANICA</t>
  </si>
  <si>
    <t>2014/52066</t>
  </si>
  <si>
    <t>Convenzione di ricerca per attivazione di un laboratorio di ric. per aspetti farmacologici e terap.</t>
  </si>
  <si>
    <t>Istituto Figlie di San Camillo</t>
  </si>
  <si>
    <t>2014/52068</t>
  </si>
  <si>
    <t>3 BORSE DOTT. RICERCA 29 CICLO-2a rata- INTERATENEO-STUDI STORICI,GEOGRAFICI,ANTROPOLOGICI</t>
  </si>
  <si>
    <t>2014/52070</t>
  </si>
  <si>
    <t>3 BORSE DOTT. RICERCA 29 CICLO- 2a rata-INTERATENEO-STUDI STORICI,GEOGRAFICI,ANTROPOLOGICI</t>
  </si>
  <si>
    <t>2014/52084</t>
  </si>
  <si>
    <t>FELISATTI ERASMUS + 2014</t>
  </si>
  <si>
    <t>VILNIAUS UNIVERSITETAS</t>
  </si>
  <si>
    <t>2014/52085</t>
  </si>
  <si>
    <t>PERESSOTTI PROGETTO "MECHANISMS RETRIEVAL IN SPOKEN LANGUAGE PRODUCTION" NSF</t>
  </si>
  <si>
    <t>2014/52103</t>
  </si>
  <si>
    <t>Restituzione differenza importo missione inferiore all'anticipo versato - Dr. R.A. Ortiz Gutierrez</t>
  </si>
  <si>
    <t>ORTIZ GUTIERREZ RICARDO ANDRES</t>
  </si>
  <si>
    <t>2014/52108</t>
  </si>
  <si>
    <t>2014/52109</t>
  </si>
  <si>
    <t>32 BORSE DOTT. RICERCA 29 CICLO-1a rata</t>
  </si>
  <si>
    <t>2014/52110</t>
  </si>
  <si>
    <t>15 BORSE DOTT. RICERCA 29 CICLO STUDENTI STRANIERI-1a rata</t>
  </si>
  <si>
    <t>2014/52111</t>
  </si>
  <si>
    <t>32 BORSE DOTT. RICERCA 30 CICLO-1a rata</t>
  </si>
  <si>
    <t>2014/52112</t>
  </si>
  <si>
    <t>15 BORSE DOTT. RICERCA 30 CICLO STUDENTI STRANIERI-1a rata</t>
  </si>
  <si>
    <t>2014/52114</t>
  </si>
  <si>
    <t>1 BORSA DOTT. RICERCA 30 CICLO- SCIENZE BIOMEDICHE SPERIMENTALI-1a rata</t>
  </si>
  <si>
    <t>2014/52118</t>
  </si>
  <si>
    <t>3 BORSE DOTT. RICERCA 30 CICLO ASTRONOMIA (pagamento unica soluzione)</t>
  </si>
  <si>
    <t>2014/52121</t>
  </si>
  <si>
    <t>4 BORSE DOTT. RICERCA 30 CICLO-FISICA-1a rata</t>
  </si>
  <si>
    <t>2014/52122</t>
  </si>
  <si>
    <t>1 BORSA DOTT. RICERCA 30 CICLO-ING. INDUSTRIALE c. Ing. meccanica-1a rata</t>
  </si>
  <si>
    <t>2014/52123</t>
  </si>
  <si>
    <t>3 BORSE DOTT. RICERCA 30 CICLO-FUSION SCIENCE AND ENGINEERING-1a rata</t>
  </si>
  <si>
    <t>2014/52124</t>
  </si>
  <si>
    <t>Finanz. 1 contratto ricercatore tempo determinato-tempo pieno--Dip.DAFNAE- AGR/13</t>
  </si>
  <si>
    <t>2014/52140</t>
  </si>
  <si>
    <t>NA 147 del 23/10/14 Interv sostitutivo inadempienza contributiva fornitore:Mario Di Natale cod. 6685</t>
  </si>
  <si>
    <t>2014/52141</t>
  </si>
  <si>
    <t>4 POSTI AGG.SC.SPEC.: 2 MEDICINA EMERGENZA-URGENZA-1 MED. FISICA RIABIL.-1 PEDIATRIA-A.A.13/14</t>
  </si>
  <si>
    <t>2014/52167</t>
  </si>
  <si>
    <t>G.C. ritenute extraerariali assimilati aprile 2014 imputate erroneamente su PG</t>
  </si>
  <si>
    <t>2014/52176</t>
  </si>
  <si>
    <t>G.C. rit. extraerariali assimilati agosto 2014 erroneamente registrate su PG</t>
  </si>
  <si>
    <t>2014/52186</t>
  </si>
  <si>
    <t>10% su iscriz. Master di I° livello "Studi sull'Islam d'Europa"</t>
  </si>
  <si>
    <t>UNIVERSITA' DEGLI STUDI DEL PIEMONTE ORIENTALE "AMEDEO AVOGADRO"</t>
  </si>
  <si>
    <t>2014/52199</t>
  </si>
  <si>
    <t>Progetto MUVI - Museo Olivi Chioggia n. 10/SZ/2014 - Prof. Rasotto</t>
  </si>
  <si>
    <t>2014/52204</t>
  </si>
  <si>
    <t>Supporto al progetto MUVI - Museo Olivi Chioggia - Rasotto</t>
  </si>
  <si>
    <t>2014/52205</t>
  </si>
  <si>
    <t>"Progettazione e sviluppo di un sistema per l'annotazione automatica di reperti musicali" Prof. Orio</t>
  </si>
  <si>
    <t>VINILE SRL</t>
  </si>
  <si>
    <t>2014/52206</t>
  </si>
  <si>
    <t>2014/52207</t>
  </si>
  <si>
    <t>2014/52208</t>
  </si>
  <si>
    <t>2014/52209</t>
  </si>
  <si>
    <t>addebito spese postali sul c/c postale 14960355 nell'anno 2014</t>
  </si>
  <si>
    <t>2014/52210</t>
  </si>
  <si>
    <t>Interessi netti maturati nel c/c postale 14960355 nell'anno 2014</t>
  </si>
  <si>
    <t>2014/52211</t>
  </si>
  <si>
    <t>Ritenuta fiscale su interessi maturati nel c/c postale 14960355 nell'anno 2014</t>
  </si>
  <si>
    <t>2014/52212</t>
  </si>
  <si>
    <t>differenza aliquota IVA su avv. fatt. 721 del 14/05/2014</t>
  </si>
  <si>
    <t>2014/52213</t>
  </si>
  <si>
    <t xml:space="preserve"> interessi netti maturati nel c/c postale 17431354  nell'anno 2014</t>
  </si>
  <si>
    <t>2014/52214</t>
  </si>
  <si>
    <t>ritenuta fiscale  interessi netti maturati nel c/c postale 17431354  nell'anno 2014</t>
  </si>
  <si>
    <t>2014/52215</t>
  </si>
  <si>
    <t>IVA su avv. fatt. 2261 del 16/12/2014  (III rata a saldo contratto 2014)</t>
  </si>
  <si>
    <t>2014/52216</t>
  </si>
  <si>
    <t>Avv. fatt. 1811 del 23/10/2014 (Analisi radicchio - commissione 27/8/14)</t>
  </si>
  <si>
    <t>T &amp; T SRL  AGRICOLA</t>
  </si>
  <si>
    <t>2014/52217</t>
  </si>
  <si>
    <t>2014/52218</t>
  </si>
  <si>
    <t>Competenze chiusura al 31.12.14 c/c 1000/300877</t>
  </si>
  <si>
    <t>2014/52224</t>
  </si>
  <si>
    <t>Recupero quota Inail per maggior versamento 2014</t>
  </si>
  <si>
    <t>2014/52225</t>
  </si>
  <si>
    <t>Accordo di collaborazione progetto "Predicting tumor development risk..." - prof. Romualdi</t>
  </si>
  <si>
    <t>2014/52227</t>
  </si>
  <si>
    <t>Analisi Fitopatologiche - Favaron</t>
  </si>
  <si>
    <t>TENUTA DALLE ORE SOCIETA' AGRICOLA S.R.L.</t>
  </si>
  <si>
    <t>2014/52229</t>
  </si>
  <si>
    <t>F.I.S. - BERGANTINO - "PRODUZIONE DI ENZIMI RICOMBINANTI PER LA BIOCATALISI INDUSTRIALE"</t>
  </si>
  <si>
    <t>2014/52230</t>
  </si>
  <si>
    <t>2014/52231</t>
  </si>
  <si>
    <t>Fattura n. 36 del 17/11/2014 - Servizio di Microscopia Elettronica</t>
  </si>
  <si>
    <t>2014/52232</t>
  </si>
  <si>
    <t>Iva su Fattura n. 36 del 17/11/2014 - Servizio di Microscopia Elettronica</t>
  </si>
  <si>
    <t>2014/52233</t>
  </si>
  <si>
    <t>Fattura n. 37 del 17/11/2014 - Analisi molecolari effettuate presso il Laboratorio di Genetica Umana</t>
  </si>
  <si>
    <t>AZIENDA OSPEDALIERA DI REGGIO EMILIA  ARCISPEDALE S.MARIA NUOVA</t>
  </si>
  <si>
    <t>2014/52236</t>
  </si>
  <si>
    <t>Fattura n. 38 del 17/11/2014 - Analisi molecolari effettuate presso il Laboratorio di Genetica Umana</t>
  </si>
  <si>
    <t>AZIENDA OSPEDALIERA REGIONALE SAN CARLO</t>
  </si>
  <si>
    <t>2014/52237</t>
  </si>
  <si>
    <t>Fattura n. 40 del 20/11/2014 - Analisi molecolari effettuate presso il Laboratorio di Genetica Umana</t>
  </si>
  <si>
    <t>AZIENDA OSPEDALIERA SANT'ANDREA</t>
  </si>
  <si>
    <t>2014/52238</t>
  </si>
  <si>
    <t>Fattura n. 41 del 20/11/2014 - Analisi molecolari effettuate presso il Laboratorio di Genetica Umana</t>
  </si>
  <si>
    <t>AZIENDA OSPEDALIERO-UNIVERSITARIA MEYER</t>
  </si>
  <si>
    <t>2014/52239</t>
  </si>
  <si>
    <t>Fattura n. 42 del 24/11/2014 - Analisi molecolari effettuate presso il Laboratorio di Genetica Umana</t>
  </si>
  <si>
    <t>2014/52240</t>
  </si>
  <si>
    <t>Fattura n. 45 del 29/12/2014 - Analisi molecolari effettuate presso il Laboratorio di Genetica Umana</t>
  </si>
  <si>
    <t>AZIENDA OSPEDALIERO-UNIVERSITARIA CITTA' DELLA SALUTE E DELLA SCIENZA DI TORINO</t>
  </si>
  <si>
    <t>2014/52241</t>
  </si>
  <si>
    <t>Fattura n. 46 del 29/12/2014 - Analisi molecolari effettuate presso il Laboratorio di Genetica Umana</t>
  </si>
  <si>
    <t>2014/52242</t>
  </si>
  <si>
    <t>Fattura n. 47 del 30/12/2014 - Analisi molecolari effettuate presso il Laboratorio di Genetica Umana</t>
  </si>
  <si>
    <t>2014/52243</t>
  </si>
  <si>
    <t>Fattura n. 48 del 30/12/2014 - Analisi molecolari effettuate presso il Laboratorio di Genetica Umana</t>
  </si>
  <si>
    <t>2014/52244</t>
  </si>
  <si>
    <t>Fattura n. 49 del 30/12/2014 - Analisi molecolari effettuate presso il Laboratorio di Genetica Umana</t>
  </si>
  <si>
    <t>2014/52245</t>
  </si>
  <si>
    <t>Fattura n. 50 del 30/12/2014 - Analisi molecolari effettuate presso il Laboratorio di Genetica Umana</t>
  </si>
  <si>
    <t>AZIENDA OSPEDALIERO UNIVERSITARIA  DI PARMA</t>
  </si>
  <si>
    <t>2014/52246</t>
  </si>
  <si>
    <t>Fattura n. 51 del 30/12/2014 - Analisi molecolari effettuate presso il Laboratorio di Genetica Umana</t>
  </si>
  <si>
    <t>2014/52247</t>
  </si>
  <si>
    <t>Fattura n. 52 del 31/12/2014 - Analisi molecolari effettuate presso il Laboratorio di Genetica Umana</t>
  </si>
  <si>
    <t>2014/52248</t>
  </si>
  <si>
    <t>Fattura n. 53 del 31/12/2014 - Analisi molecolari effettuate presso il Laboratorio di Genetica Umana</t>
  </si>
  <si>
    <t>2014/52249</t>
  </si>
  <si>
    <t>Fattura n.54 del 31/12/2014 - Analisi molecolari effettuate presso il Laboratorio di Genetica Umana</t>
  </si>
  <si>
    <t>2014/52250</t>
  </si>
  <si>
    <t>Fattura n. 55 del 31/12/2014 - Servizio di Microscopia Elettronica</t>
  </si>
  <si>
    <t>ISTITUTO DI NEUROSCIENZE del C.N.R. - Sezione di Padova</t>
  </si>
  <si>
    <t>2014/52251</t>
  </si>
  <si>
    <t>Iva su Fattura n. 55 del 31/12/2014 - Servizio di Microscopia Elettronica</t>
  </si>
  <si>
    <t>2014/52253</t>
  </si>
  <si>
    <t>Interessi netti provvisori maturati sul c/c 0037174 anno 2014</t>
  </si>
  <si>
    <t>2014/52255</t>
  </si>
  <si>
    <t>1 POSTO PROF. 1a FASCIA-FAC. MED. CHIR.-MED/09-Medicina Interna-4° anno</t>
  </si>
  <si>
    <t>2014/52258</t>
  </si>
  <si>
    <t>G.C. recupero stipendi ed accessori gennaio 2014 contabilizzate su PG extraerariali</t>
  </si>
  <si>
    <t>2014/52259</t>
  </si>
  <si>
    <t>G.C. recupero stipendi ed accessori febbraio 2014 contabilizzate su PG extraerariali</t>
  </si>
  <si>
    <t>2014/52260</t>
  </si>
  <si>
    <t>G.C. recupero stipendi ed accessori marzo 2014 contabilizzate su PG extraerariali</t>
  </si>
  <si>
    <t>2014/52261</t>
  </si>
  <si>
    <t>G.C. recupero stipendi ed accessori aprile 2014 contabilizzate su PG extraerariali</t>
  </si>
  <si>
    <t>2014/52262</t>
  </si>
  <si>
    <t>G.C. recupero stipendi ed accessori maggio 2014 contabilizzate su PG extraerariali</t>
  </si>
  <si>
    <t>2014/52264</t>
  </si>
  <si>
    <t>G.C. recupero stipendi ed accessori giugno 2014 contabilizzate su PG extraerariali</t>
  </si>
  <si>
    <t>2014/52265</t>
  </si>
  <si>
    <t>G.C. recupero stipendi ed accessori luglio 2014 contabilizzate su PG extraerariali</t>
  </si>
  <si>
    <t>2014/52267</t>
  </si>
  <si>
    <t>G.C. recupero stipendi ed accessori settembre 2014 contabilizzate su PG extraerariali</t>
  </si>
  <si>
    <t>2014/52268</t>
  </si>
  <si>
    <t>G.C. recupero stipendi ed accessori ottobre 2014 contabilizzate su PG extraerariali</t>
  </si>
  <si>
    <t>2014/52270</t>
  </si>
  <si>
    <t>G.C. recupero stipendi ed accessori novembre 2014 contabilizzate su PG extraerariali</t>
  </si>
  <si>
    <t>2014/52271</t>
  </si>
  <si>
    <t>G.C. recupero stipendi ed accessori dicembre 2014 contabilizzate su PG extraerariali</t>
  </si>
  <si>
    <t>2014/52284</t>
  </si>
  <si>
    <t>1 POSTO PROF. 1a FASCIA-MED/06 (Oncologia Medica)-Dip. Sc. Chirur.Oncol.-Gastroent.-anno 2014-3°anno</t>
  </si>
  <si>
    <t>2014/52295</t>
  </si>
  <si>
    <t>Contratto ante 2012 ricerca "Veneto vocazione imprenditore" - IVA</t>
  </si>
  <si>
    <t>2014/52337</t>
  </si>
  <si>
    <t>Contributo in occasione dell'inaugurazione del Giardino della Biodiversità Progetto Illuminotecnica</t>
  </si>
  <si>
    <t>2014/52338</t>
  </si>
  <si>
    <t xml:space="preserve">Contributo in occasione dell'inaugurazione del Giardino della Biodiversità </t>
  </si>
  <si>
    <t>2014/52342</t>
  </si>
  <si>
    <t>Interessi netti maturati nel c/c 1000/300876 (MAV) al 31.12.2014</t>
  </si>
  <si>
    <t>2014/52343</t>
  </si>
  <si>
    <t>Ritenuta fiscale su interessi maturati nel c/c 1000/300876 (MAV) al 31.12.2014</t>
  </si>
  <si>
    <t>2014/52344</t>
  </si>
  <si>
    <t>Interessi netti maturati nel c/c 1000/300875 (bonifici tasse) al 31.12.2014</t>
  </si>
  <si>
    <t>2014/52345</t>
  </si>
  <si>
    <t>Ritenuta fiscale su interessi  maturati nel c/c 1000/300875 (bonifici tasse) al 31.12.2014</t>
  </si>
  <si>
    <t>2014/52347</t>
  </si>
  <si>
    <t>Contr. UE FP7-SME-2013-606229 INSYSM-ANDIL (Anticipo II tranche) Resp. sc. Ing. F. DA PORTO</t>
  </si>
  <si>
    <t>2014/52350</t>
  </si>
  <si>
    <t>rest. errato pag. vedi mand. 2014/112043</t>
  </si>
  <si>
    <t>PANI SILVANA</t>
  </si>
  <si>
    <t>2014/52351</t>
  </si>
  <si>
    <t>rest. errato pag. vedi mand. 2014/106544</t>
  </si>
  <si>
    <t>CASAPULLA VINCENZO</t>
  </si>
  <si>
    <t>2014/52359</t>
  </si>
  <si>
    <t>Prof. Neresini convenzione corso alta formaz. "La bellezza come risorsa economica..." a.a. 2014-15</t>
  </si>
  <si>
    <t>2014/52360</t>
  </si>
  <si>
    <t>Prof. Neresini convenzione corso alta formaz. "Burocrazia: risorsa o vincolo...?" a.a. 2014-15</t>
  </si>
  <si>
    <t>2014/52363</t>
  </si>
  <si>
    <t>IVA su prove n. 74-75-76-77/2014/HV (Avviso di Fattura  1122)</t>
  </si>
  <si>
    <t>2014/52364</t>
  </si>
  <si>
    <t>IVA su prove n. 48/2014 (Avviso di fattura 1123)</t>
  </si>
  <si>
    <t>2014/52365</t>
  </si>
  <si>
    <t>IVA su Prove 111/2014 (avviso di fattura 1444)</t>
  </si>
  <si>
    <t>2014/52367</t>
  </si>
  <si>
    <t>Quote 26 iscritti Corso Aggior. "Teorie,metodi, strumenti per valutazione..."A.A.13/14-rep. 2141/14</t>
  </si>
  <si>
    <t>2014/52369</t>
  </si>
  <si>
    <t>Contributo a piattaforma "open learning system" Corso Agg."Teorie,metodi,strumenti.."A.A.13/14</t>
  </si>
  <si>
    <t>2014/52371</t>
  </si>
  <si>
    <t>Ct.2012:"Studio sulla presenza di xenobiotici nel ciclo delle acque urbane..." Prof. Carrara 3° rata</t>
  </si>
  <si>
    <t>2014/52385</t>
  </si>
  <si>
    <t>Analisi fitopatologiche - Favaron</t>
  </si>
  <si>
    <t>2014/52386</t>
  </si>
  <si>
    <t>2014/52387</t>
  </si>
  <si>
    <t>Identificazione della specie legnosa</t>
  </si>
  <si>
    <t>2014/52398</t>
  </si>
  <si>
    <t>Bonus Trenitalia anno 2014 - Note di Credito (C372-C373)</t>
  </si>
  <si>
    <t>2014/52400</t>
  </si>
  <si>
    <t>Accordo gestione-sviluppo attività formaz. territorio clodiense-Museo Olivi-quota Dip.21-A.A.13/14</t>
  </si>
  <si>
    <t>2014/52402</t>
  </si>
  <si>
    <t>Accordo gestione-sviluppo attività formaz. territorio clodiense-Museo Olivi-spese gen.li A.A.13/14</t>
  </si>
  <si>
    <t>2014/52413</t>
  </si>
  <si>
    <t>Trasferimento fondi aa 2014/15 progetto Erasmus Mundus Master "TPTI"</t>
  </si>
  <si>
    <t>UNIVERSITE' PARIS 1</t>
  </si>
  <si>
    <t>2014/52421</t>
  </si>
  <si>
    <t>2% iscriz.Master II liv. "Ing. Chimica depurazione delle acque ed energie rinnovabili" A.A. 13/14</t>
  </si>
  <si>
    <t>2014/52422</t>
  </si>
  <si>
    <t>Contratto di ricerca SIEMENS 2014 - I^ rata - "Study of the voltage holding prediction of ....."</t>
  </si>
  <si>
    <t>Siemens AG</t>
  </si>
  <si>
    <t>2014/52473</t>
  </si>
  <si>
    <t>rest. assegno vedi mandato n. 2014/112058</t>
  </si>
  <si>
    <t>GIANMARCO TUZZOLINO</t>
  </si>
  <si>
    <t>2014/52478</t>
  </si>
  <si>
    <t>IVA SU PROGETTO GEOCACHING - GAL PATAVINO (SALDO 70%)</t>
  </si>
  <si>
    <t>2014/52479</t>
  </si>
  <si>
    <t>IVA SU PROGETTO GEOCACHING - GAL BASSA PADOVANA (SALDO 70%)</t>
  </si>
  <si>
    <t>2014/52516</t>
  </si>
  <si>
    <t>FINANZIAMENTO CORSO LAUREA GIURISPRUDENZA- SEDE DI TREVISO- A.A.14/15</t>
  </si>
  <si>
    <t>2014/52517</t>
  </si>
  <si>
    <t>IVA su avviso fatt. Emerson</t>
  </si>
  <si>
    <t>2014/52519</t>
  </si>
  <si>
    <t>Nota addebito 179 del 5/12/2014 - Recupero quota comando CLEMENTE SANDRO p.do 1/1/2013-15/12/2014</t>
  </si>
  <si>
    <t>2014/52523</t>
  </si>
  <si>
    <t>1 BORSA DOTT. RICERCA 28 CICLO- 2a rata- SCIENZE STATISTICHE</t>
  </si>
  <si>
    <t>2014/52525</t>
  </si>
  <si>
    <t>Meneghello-Open Technologies "Metodi di verifica delle prestazioni di un sistema di rilevazione ..."</t>
  </si>
  <si>
    <t>OPEN TECHNOLOGIES SRL</t>
  </si>
  <si>
    <t>2014/52526</t>
  </si>
  <si>
    <t>2014/52528</t>
  </si>
  <si>
    <t>Contributo liberale per assegno di ricerca Prof. S. Masiero 2^ anno</t>
  </si>
  <si>
    <t>Sol et Salus S.p.A.</t>
  </si>
  <si>
    <t>2014/52529</t>
  </si>
  <si>
    <t>Contributo liberale per assegno di ricerca Prof. S. Masiero 3^ rata</t>
  </si>
  <si>
    <t>2014/52530</t>
  </si>
  <si>
    <t>Contratto 2012/29 Contributo per attività di ricerca Strauman 2^ rata</t>
  </si>
  <si>
    <t>2014/52531</t>
  </si>
  <si>
    <t>ANGELINI TELETHON GUP 10002 2^ RATA (ex acc. 2011/30599 tolto per errore)</t>
  </si>
  <si>
    <t>2014/52532</t>
  </si>
  <si>
    <t xml:space="preserve">CONTRATTO UE GRANT AGREEMENT N. 313692 LEX-MEA </t>
  </si>
  <si>
    <t>2014/52534</t>
  </si>
  <si>
    <t>CONTRATTO UE GRANT AGREEMENT N. 313692 LEX-MEA 3^ rata</t>
  </si>
  <si>
    <t>2014/52535</t>
  </si>
  <si>
    <t>CONTRATTO UE GRANT AGREEMENT N. 313692 LEX-MEA</t>
  </si>
  <si>
    <t>2014/52536</t>
  </si>
  <si>
    <t>FFO 2014-art.10 lett.C punto 1-Borse post lauream</t>
  </si>
  <si>
    <t>2014/52537</t>
  </si>
  <si>
    <t>FFO 2014-art.10 lett.C punto 3-Programmazione del sistema universitario -quota anno 2014</t>
  </si>
  <si>
    <t>2014/52538</t>
  </si>
  <si>
    <t>FFO 2014-Fondo sostegno giovani art. 1 (mobilità internazionale studenti)</t>
  </si>
  <si>
    <t>2014/52539</t>
  </si>
  <si>
    <t>FFO 2014-Fondo sostegno giovani art. 2 (tutorato)</t>
  </si>
  <si>
    <t>2014/52540</t>
  </si>
  <si>
    <t>Contratto n. 6 del 23/1/2012 Saldo finanziamento progetto Eurocondor</t>
  </si>
  <si>
    <t>FUNDACIO INSTITUT DE RECERCA DE L'HOSPITAL UNIVERSITARI VALL D'HEBRON</t>
  </si>
  <si>
    <t>2014/52542</t>
  </si>
  <si>
    <t>Saldo finanziamento MIUR progetto ENIAC IMPROVE - prof. Beghi (dip. 240)</t>
  </si>
  <si>
    <t>2014/52547</t>
  </si>
  <si>
    <t>Restituzione iva su ft. 2259/2014 pagata erroneamente</t>
  </si>
  <si>
    <t>AICA - ASS. ITALIANA PER L'INFORMATICA ED IL CALCOLO AUTOMATICO</t>
  </si>
  <si>
    <t>2014/52549</t>
  </si>
  <si>
    <t>CONVENZIONE AIRC-SEMENZATO PER BORSE DI STUDIO RICERCATORI SELEZIONATI DA AIRC</t>
  </si>
  <si>
    <t>2014/52553</t>
  </si>
  <si>
    <t>Ritenute previdenziali assistenziali Prof. Andrighetto gennaio/dicembre 2014</t>
  </si>
  <si>
    <t>2014/52555</t>
  </si>
  <si>
    <t>Adeguamenti stip. ind. acccessorie pers. univ.-anno 2014</t>
  </si>
  <si>
    <t>2014/52557</t>
  </si>
  <si>
    <t>Contratti formazione specialistica medici A.A. 13/14-saldo</t>
  </si>
  <si>
    <t>2014/52558</t>
  </si>
  <si>
    <t>Anticipo di competenza a Centro Servizi Informatici Ateneo-CSIA-per sostituzione storage-C.A.29/9/14</t>
  </si>
  <si>
    <t>2014/52559</t>
  </si>
  <si>
    <t>Rit. fiscale su interessi netti provv. maturati sul c/c 0037174 anno 2014</t>
  </si>
  <si>
    <t>2014/52572</t>
  </si>
  <si>
    <t>Tassa iscrizione Corso di Perf.to "Medicina di montagna" n. 14 iscritti A.A. 2013/14</t>
  </si>
  <si>
    <t>2014/52573</t>
  </si>
  <si>
    <t>FFO 2014-fondo sostegno giovani- D.M. 29/12/14 n.976 art. 3</t>
  </si>
  <si>
    <t>2014/52574</t>
  </si>
  <si>
    <t>differenza depositi cauzionali Dip.Geoscienze</t>
  </si>
  <si>
    <t>2014/5292</t>
  </si>
  <si>
    <t>A.F. 386/2014 PASTORE - GAMMA INT.</t>
  </si>
  <si>
    <t>GAMMA INTERNATIONAL SRL</t>
  </si>
  <si>
    <t>2014/5293</t>
  </si>
  <si>
    <t>IVA SU A.F. 386/2014</t>
  </si>
  <si>
    <t>2014/5844</t>
  </si>
  <si>
    <t>2°ANNO CONVENZIONE CARIPARO 2013/2016 - PROG.RIC. "Impatto della medicina molecolare..."- PROF.BASSO</t>
  </si>
  <si>
    <t>2014/5847</t>
  </si>
  <si>
    <t>3°ANNO CONVENZIONE CARIPARO 2013/2016 - PROG.RIC."Impatto della medicina molecolare..."- PROF.BASSO</t>
  </si>
  <si>
    <t>2014/5964</t>
  </si>
  <si>
    <t>SALDO FATT. N. 25 DEL 28/3/2014</t>
  </si>
  <si>
    <t>ARBA GIUSEPPE</t>
  </si>
  <si>
    <t>2014/5965</t>
  </si>
  <si>
    <t>SALDO  iva  s7u FATT. N. 25 DEL 28/3/2014</t>
  </si>
  <si>
    <t>2014/5979</t>
  </si>
  <si>
    <t>Conv."Esec. e interpret. indagini mineralogiche nell'ambito Studio concentr.metalli." - prof.Artioli</t>
  </si>
  <si>
    <t>Comune di Sant'Orsola Terme</t>
  </si>
  <si>
    <t>2014/5980</t>
  </si>
  <si>
    <t>2014/6434</t>
  </si>
  <si>
    <t>RECUPERO IMPONIBILE SU DIRITTI AUTORE NARNE CONTR. EDIZIONE  2013 MARSILIO"L'ABITARE CONDIVISO"</t>
  </si>
  <si>
    <t>2014/6510</t>
  </si>
  <si>
    <t>2014/6513</t>
  </si>
  <si>
    <t>2014/6556</t>
  </si>
  <si>
    <t>SALDO Studio diagrammi distribuzione trasversali per spandiconcime...Sartori</t>
  </si>
  <si>
    <t>AGREX S.P.A.</t>
  </si>
  <si>
    <t>2014/6557</t>
  </si>
  <si>
    <t>2014/6662</t>
  </si>
  <si>
    <t>CONTRATTO 3DFAST PROGETTO "CASMESI ..." RESPONSABILE SCIENTIFICO ING. R.MENEGHELLO</t>
  </si>
  <si>
    <t>3D FAST SRL</t>
  </si>
  <si>
    <t>2014/6663</t>
  </si>
  <si>
    <t>2014/6783</t>
  </si>
  <si>
    <t>Fattura 39C0JE/14 (imp) - Analisi per la determinazione fibre amianto aerodisperse</t>
  </si>
  <si>
    <t>2014/6784</t>
  </si>
  <si>
    <t>Fattura 39C0JE/14 (iva) - Analisi per la determinazione fibre amianto aerodisperse</t>
  </si>
  <si>
    <t>2014/6912</t>
  </si>
  <si>
    <t>Fattura 60C0JE/14 (imp) - Analisi  per la determinazione n. fibre amianto aerodisperse</t>
  </si>
  <si>
    <t>2014/6913</t>
  </si>
  <si>
    <t>Fattura 60C0JE/14 (iva) - Analisi  per la determinazione n. fibre amianto aerodisperse</t>
  </si>
  <si>
    <t>2014/6994</t>
  </si>
  <si>
    <t>1 BORSA DOTT. RICERCA 29 CICLO-1a rata-SC. FARMACOLOG. curriculum FARMACOLOGIA,TOSSICOLOGIA,TERAPIA</t>
  </si>
  <si>
    <t>2014/7061</t>
  </si>
  <si>
    <t>Nota di addebito n.6/2014 - rimborso  linea trasporto IP Padova/Asiago</t>
  </si>
  <si>
    <t>INAF-OSSERVATORIO ASTRONOMICO DI TRIESTE</t>
  </si>
  <si>
    <t>2014/7085</t>
  </si>
  <si>
    <t>Contr. MANGA - MP7 - prof. Zanoni</t>
  </si>
  <si>
    <t>2014/7086</t>
  </si>
  <si>
    <t>2014/7143</t>
  </si>
  <si>
    <t>PROT. DI STUDIO "TREATMENT STRATEGIES TO PREVENT CARDIO-METABOLIC.."UNIV ROMA-FORESTA</t>
  </si>
  <si>
    <t>2014/7296</t>
  </si>
  <si>
    <t>ACCORDO DI PARTNERSHIP SU "RETE ORGANIZZ.NAZIONALE PER PROM.COMPR.FENOMENI MOLECOLARI..."-RIF.REA</t>
  </si>
  <si>
    <t>2014/7312</t>
  </si>
  <si>
    <t>IMMAGINAFRICA 2014 - PERCORSO DI EDUCAZIONE INTERCULTURALE</t>
  </si>
  <si>
    <t>2014/76</t>
  </si>
  <si>
    <t>CONTRATTO CON MPN AQUA TERRA LUX S.R.L. - GUIDOLIN - imp.</t>
  </si>
  <si>
    <t>2014/77</t>
  </si>
  <si>
    <t>CONTRATTO CON MPN AQUA TERRA LUX S.R.L. - GUIDOLIN - iva</t>
  </si>
  <si>
    <t>2014/7798</t>
  </si>
  <si>
    <t>REGIONE VENETO L.R. 5/04/2013 D.D. 57/2013 INIZIATIVE FORMATIVE E SUPP ATT RICERCA - PROF BOATTO</t>
  </si>
  <si>
    <t>2014/8068</t>
  </si>
  <si>
    <t>Finanziamento corso "La Costituzione tra attuazione e riforme" Anno 2014 Scuola di Cultura Costituz.</t>
  </si>
  <si>
    <t>2014/8100</t>
  </si>
  <si>
    <t>Ct. MAE  Ministero Affari Esteri "Nuovi approcci per l'inibizione selettiva." Resp. Gatto</t>
  </si>
  <si>
    <t>2014/8103</t>
  </si>
  <si>
    <t>Contratto Ministero affari esteri e il Dip. di Scienze del Farmaco Resp Prof. Caliceti</t>
  </si>
  <si>
    <t>2014/8529</t>
  </si>
  <si>
    <t>CONTRATTO POOL ENGINEERING 1^ RATA PROGETTO EDILDATA PROF. PAPARELLA</t>
  </si>
  <si>
    <t>POOL ENGINEERING S.p.A.</t>
  </si>
  <si>
    <t>2014/8530</t>
  </si>
  <si>
    <t>CONTRATTO POOL ENGINEERING 1^RATA PROGETTO EDILDATA PROF. PAPARELLA</t>
  </si>
  <si>
    <t>2014/8531</t>
  </si>
  <si>
    <t>CONTRATTO POOL ENGINEERING 2^RATA (SALDO) PROGETTO EDILDATA PROF. PAPARELLA</t>
  </si>
  <si>
    <t>2014/8532</t>
  </si>
  <si>
    <t>2014/8578</t>
  </si>
  <si>
    <t>CONTRATTO SETTEN GENESIO 1^RATA PROGETTO PREFABBRICA PROF.R.PAPARELLA</t>
  </si>
  <si>
    <t>SETTEN GENESIO S.P.A.</t>
  </si>
  <si>
    <t>2014/8579</t>
  </si>
  <si>
    <t>2014/8580</t>
  </si>
  <si>
    <t>CONTRATTO SETTEN GENESIO 2^RATA (SALDO) PROGETTO PREFABBRICA PROF.R.PAPARELLA</t>
  </si>
  <si>
    <t>2014/8581</t>
  </si>
  <si>
    <t>2014/9198</t>
  </si>
  <si>
    <t>Debito come da nota prot. 66559-14.04.2014- (assegno ricerca-pren. 53/14)</t>
  </si>
  <si>
    <t>CODOLO GAIA</t>
  </si>
  <si>
    <t>2014/9357</t>
  </si>
  <si>
    <t>Ricerca e consulenza nel ciclo idrico integrato (prof. Conte) rata unica</t>
  </si>
  <si>
    <t>2014/9362</t>
  </si>
  <si>
    <t>IVA - Ricerca e consulenza nel ciclo idrico integrato (prof. Conte) rata unica</t>
  </si>
  <si>
    <t>2014/9701</t>
  </si>
  <si>
    <t>2014/9703</t>
  </si>
  <si>
    <t>2014/9869</t>
  </si>
  <si>
    <t>Raccolta informazioni tecniche in aziende zootecniche da latte del Parco Adamello Brenta- Cozzi G.</t>
  </si>
  <si>
    <t>PARCO NATURALE ADAMELLO BRENTA</t>
  </si>
  <si>
    <t>2014/9871</t>
  </si>
  <si>
    <t>IMPORTI FINALIZZATI AL 31/12/2014</t>
  </si>
  <si>
    <t>Altre entrate per attività agricola</t>
  </si>
  <si>
    <t>Fondi integrativi per borse studio studenti</t>
  </si>
  <si>
    <t>F.S.1.02.02.14 Totale</t>
  </si>
  <si>
    <t>F.S.1.02.03.06 Totale</t>
  </si>
  <si>
    <t>F.S.1.03.05.05 Totale</t>
  </si>
  <si>
    <t>F.S.1.03.05.12 Totale</t>
  </si>
  <si>
    <t>F.S.1.04.03.03 Totale</t>
  </si>
  <si>
    <t>F.S.1.04.04.02 Totale</t>
  </si>
  <si>
    <t>F.S.1.08.02.01 Totale</t>
  </si>
  <si>
    <t>F.S.7.23.01.01 Totale</t>
  </si>
  <si>
    <t>Fitti locali e spese condominiali</t>
  </si>
  <si>
    <t>ALLEGATO N. 24 (parte 1)</t>
  </si>
  <si>
    <t>ELENCO DELLE VARIAZIONI DI BILANCIO DAL 28/10/2014 AL 31/12/2014</t>
  </si>
  <si>
    <t>ALLEGATO N.23</t>
  </si>
  <si>
    <t xml:space="preserve">   VARIAZIONI       </t>
  </si>
  <si>
    <t>C.d.A. 27/10/2014</t>
  </si>
  <si>
    <t>quota relativa a.a. 2014/2015</t>
  </si>
  <si>
    <t>di cui sostegno disabilità</t>
  </si>
  <si>
    <t>altri corsi di perfezionamento/aggiornamen.</t>
  </si>
  <si>
    <t>per  P.A.S., T.F.A., sostegno disabilità</t>
  </si>
  <si>
    <t>di cui P.A.S.</t>
  </si>
  <si>
    <t>Strutture con autonomia di gestione 
(conti vari)</t>
  </si>
  <si>
    <r>
      <t>CENTRO DI ATENEO PER LA STORIA DELLA RESISTENZA (</t>
    </r>
    <r>
      <rPr>
        <i/>
        <sz val="10"/>
        <rFont val="Times New Roman"/>
        <family val="1"/>
      </rPr>
      <t>assegnato nell'esercizio 2015</t>
    </r>
    <r>
      <rPr>
        <sz val="10"/>
        <rFont val="Times New Roman"/>
        <family val="1"/>
      </rPr>
      <t>)</t>
    </r>
  </si>
  <si>
    <t>Contributo del Rettore al Dipartimento di Filosofia, Sociologia, Pedagogia e Psicologia Applicata (FISPPA) per rassegna cinematografica - D.R. rep.241/2014</t>
  </si>
  <si>
    <t>Contributo del Rettore al Dipartimento di Diritto Pubblico, Internazionale e Comunitario (DiPIC) per l'organizzazione del convegno costitutivo dell'Osservatorio per la lotta al contrabbando e alla contraffazione di tabacchi lavorati - D.R. rep.1007/2014</t>
  </si>
  <si>
    <t>Contributo del Rettore al Dipartimento di Diritto Pubblico, Internazionale e Comunitario (DiPIC) per le spese di pubblicazione degli atti del convegno "Gli insegnamenti del diritto canonico ed ecclesiastico a 150 anni dall'Unità" - D.R. rep.1160/2014</t>
  </si>
  <si>
    <t>Contributo del Rettore al Dipartimento di Scienze Cardiologiche, Toraciche e Vascolari per le spese di organizzazione del convegno "Cento anni di tecnica ospedaliera a Padova e in Italia" - D.R. rep.1004/2014</t>
  </si>
  <si>
    <t>Contributo del Rettore al Dipartimento di Scienze Economiche e Aziendali 'Marco Fanno' (DSEA) per le spese di organizzazione del Congresso AISRe (11-13/09/2014) - D.R. rep.2600/2014</t>
  </si>
  <si>
    <t>Contributo del Rettore al Dipartimento di Matematica (DM) per l'organizzazione dei "Minicorsi di Analisi Matematica 2014" - D.R. rep.2601/2014</t>
  </si>
  <si>
    <t>Contributo del Rettore  al Dipartimento di Filosofia, Sociologia, Pedagogia e Psicologia Applicata (FISPPA) per l'organizzazione di una rassegna cinematografica per la II Edizione del Festival Interreligioso (Padova febbraio 2015)" - D.R. rep.3552/2014</t>
  </si>
  <si>
    <t>Contributo del Rettore al Dipartimento dei Beni Culturali: Archeologia, Storia dell'Arte, del Cinema e della Musica (DBC) per le spese inerenti gli scavi della missione archeologica italiana a Tyana (Turchia) - D.R. rep.3044/2014</t>
  </si>
  <si>
    <t>Contributo del Rettore  al Dipartimento di Filosofia, Sociologia, Pedagogia e Psicologia Applicata (FISPPA) per l'organizzazione del convegno "Prodid" - D.R. rep.1445/2015</t>
  </si>
  <si>
    <t>Contributo del Rettore al Dipartimento dei Beni Culturali: Archeologia, Storia dell'Arte, del Cinema e della Musica (DBC) per le spese di organizzazione dell'esposizione di dipinti di Paolo Veronese presso il Palladio Museum di Vicenza - D.R. rep.1811/2014</t>
  </si>
  <si>
    <t>Integrazione contributo del Rettore al Dipartimento dei Beni Culturali: Archeologia, Storia dell'Arte, del Cinema e della Musica (DBC) per le spese di organizzazione dell'esposizione di dipinti di Paolo Veronese presso il Palladio Museum di Vicenza - D.R. rep.3308/2014</t>
  </si>
  <si>
    <t xml:space="preserve"> Cofinanziamenti di Ateneo per attività formative specialistiche </t>
  </si>
  <si>
    <t>Ospedale Veterinario Universitario Didattico (OVUD)</t>
  </si>
  <si>
    <t>Dipartimento di Ingegneria Industriale DII</t>
  </si>
  <si>
    <t>Dipartimento di Medicina Animale, Produzioni e Salute - MAPS</t>
  </si>
  <si>
    <t>Progetti di ricerca di Ateneo - Bando 2013 - C.d.A. 17/02/2014 rep.32 e C.d.A. 17/03/2014 rep.87</t>
  </si>
  <si>
    <t>Giovani studiosi - Bando 2013 - C.d.A. 19/05/2014 rep. 145</t>
  </si>
  <si>
    <t xml:space="preserve">
I Lasciti, Legati, Premi e Borse di Studio (che di seguito verranno indicati con il termine unico di Lasciti) acquisiti dall’Università degli Studi di Padova e ancora attivi alla data del 31.12.2014 sono complessivamente 32.
Si procede di seguito all’analisi delle voci complessive dell’apposito bilancio separato, che per la parte ENTRATE risulta così movimentato: 
</t>
  </si>
  <si>
    <t>Qualifica</t>
  </si>
  <si>
    <t>Usciti (*)</t>
  </si>
  <si>
    <t>Entrati (**)</t>
  </si>
  <si>
    <t>Personale docente e ricercatore</t>
  </si>
  <si>
    <t>Professori I^ fascia</t>
  </si>
  <si>
    <t>Professori II^ fascia</t>
  </si>
  <si>
    <t>Ricercatori</t>
  </si>
  <si>
    <t>Ricercatori a tempo determinato</t>
  </si>
  <si>
    <t>Assistenti</t>
  </si>
  <si>
    <t>Personale tecnico amministrativo a tempo indeterminato</t>
  </si>
  <si>
    <t>B</t>
  </si>
  <si>
    <t>C</t>
  </si>
  <si>
    <t>D</t>
  </si>
  <si>
    <t>EP</t>
  </si>
  <si>
    <t>Personale Dirigente e Direttore</t>
  </si>
  <si>
    <t>Dirigenti a tempo indeterminato</t>
  </si>
  <si>
    <t>Dirigenti e direttore a tempo determinato</t>
  </si>
  <si>
    <t>Personale collaboratore linguistico a tempo indeterminato</t>
  </si>
  <si>
    <t>CEL</t>
  </si>
  <si>
    <t>Personale tecnico amministrativo a tempo determinato (***)</t>
  </si>
  <si>
    <t xml:space="preserve">B </t>
  </si>
  <si>
    <t xml:space="preserve">C </t>
  </si>
  <si>
    <t xml:space="preserve">D </t>
  </si>
  <si>
    <t xml:space="preserve">EP </t>
  </si>
  <si>
    <t>(*) per usciti si intende il personale cessato o passato ad altra qualifica</t>
  </si>
  <si>
    <t>(**) per entrati si intende il personale assunto o passato nella qualifica</t>
  </si>
  <si>
    <t>(***)  sono conteggiate tutte le uscite per cessazione e le entrate per assunzione che possono essere anche più di una per dipendente a tempo determinato in relazione alla durata del contratto</t>
  </si>
  <si>
    <t>Entrate e Uscite del personale nel 2014</t>
  </si>
  <si>
    <t>Situazione al 01/01/2014</t>
  </si>
  <si>
    <t>Situazione al 31/12/2014</t>
  </si>
  <si>
    <t>SUPERFICIE (mq)</t>
  </si>
  <si>
    <t>VOLUME (mc)</t>
  </si>
  <si>
    <t>AULE E CENTRALE TELEFONICA SUD-PIOVEGO</t>
  </si>
  <si>
    <t>CABINA ELETTRICA TRAPEDOS</t>
  </si>
  <si>
    <t xml:space="preserve">CENTRO UNIVERSITARIO SPORTIVO (C.U.S.)                      </t>
  </si>
  <si>
    <t xml:space="preserve">CLINICA  NEUROLOGICA                 </t>
  </si>
  <si>
    <t xml:space="preserve">Via Giustiniani, 5 - Padova            </t>
  </si>
  <si>
    <t xml:space="preserve">CLINICA  OSTETRICA                 </t>
  </si>
  <si>
    <t xml:space="preserve">CLINICA  PEDIATRICA                  </t>
  </si>
  <si>
    <t xml:space="preserve">CLINICA DERMOSIFILOPATICA               </t>
  </si>
  <si>
    <t xml:space="preserve">Via C. Battisti, 106 - Padova          </t>
  </si>
  <si>
    <t xml:space="preserve">CLINICA DI SEMEIOTICA                 </t>
  </si>
  <si>
    <t xml:space="preserve">COMPLESSO CENTRO INTERCHIMICI                    </t>
  </si>
  <si>
    <t xml:space="preserve">Via Marzolo, 1 - Padova   </t>
  </si>
  <si>
    <t xml:space="preserve">COMPLESSO DI  ELETTROTECNICA ED ELETTRONICA             </t>
  </si>
  <si>
    <t xml:space="preserve">Via Gradenigo, 6/A - Padova           </t>
  </si>
  <si>
    <t xml:space="preserve">COMPLESSO DI INGEGNERIA                 </t>
  </si>
  <si>
    <t xml:space="preserve">COMPLESSO ISTITUTI ANATOMICI                  </t>
  </si>
  <si>
    <t xml:space="preserve">Via Falloppio, 50  Padova            </t>
  </si>
  <si>
    <t>COMPLESSO ISTITUTI CHIMICI</t>
  </si>
  <si>
    <t xml:space="preserve">Via Loredan, 2 - 4 - Padova </t>
  </si>
  <si>
    <t xml:space="preserve">COMPLESSO LIVIANO                   </t>
  </si>
  <si>
    <t xml:space="preserve">Piazza Capitaniato, 7 - Padova          </t>
  </si>
  <si>
    <t>COMPLESSO NUOVO DI AGRARIA DIP.TO INGEGNERIA DELL'INFORMAZIONE</t>
  </si>
  <si>
    <t>COMPLESSO VECCHIO DI AGRARIA - EX PRESIDENZA</t>
  </si>
  <si>
    <t>Vicolo Portello - Padova</t>
  </si>
  <si>
    <t xml:space="preserve">EDIFICIO "G. GALILEI" - FISICA          </t>
  </si>
  <si>
    <t xml:space="preserve">Via F. Marzolo, 8 - Padova              </t>
  </si>
  <si>
    <t xml:space="preserve">EDIFICIO DI  FARMACOLOGIA              </t>
  </si>
  <si>
    <t xml:space="preserve">Largo E. Meneghetti, 2 - Padova            </t>
  </si>
  <si>
    <t>EDIFICIO DI CHIMICA ORGANICA</t>
  </si>
  <si>
    <t xml:space="preserve">Via F. Marzolo, 3 - Padova              </t>
  </si>
  <si>
    <t>EDIFICIO DI FISICA - POLO DIDATTICO - EX BIOLOGIA ANIMALE</t>
  </si>
  <si>
    <t>EDIFICIO DI FISIOLOGIA</t>
  </si>
  <si>
    <t xml:space="preserve">EDIFICIO DI IGIENE                     </t>
  </si>
  <si>
    <t xml:space="preserve">Via Loredan, 18 - Padova               </t>
  </si>
  <si>
    <t xml:space="preserve">EDIFICIO DI SCIENZE FARMACEUTICHE                   </t>
  </si>
  <si>
    <t xml:space="preserve">Via Marzolo,  5 - Padova                </t>
  </si>
  <si>
    <t>EDIFICIO DI SCIENZE FARMACEUTICHE - EX PATOLOGIA GENERALE</t>
  </si>
  <si>
    <t>Via Loredan, 16 - Padova</t>
  </si>
  <si>
    <t xml:space="preserve">EDIFICIO EX FISICA TECNICA             </t>
  </si>
  <si>
    <t xml:space="preserve">EDIFICIO EX ISTITUO "G. CINI"                  </t>
  </si>
  <si>
    <t>Isola di San Domenico - Chioggia</t>
  </si>
  <si>
    <t xml:space="preserve">EX STABULARI SUD PIOVEGO       </t>
  </si>
  <si>
    <t xml:space="preserve">Via Marzolo-Loredan Padova          </t>
  </si>
  <si>
    <t>EX STABULARIO DI AGRARIA VECCHIA</t>
  </si>
  <si>
    <t>Via G. Gradenigo, 6 - Padova</t>
  </si>
  <si>
    <t>GUARDIOLA INGRESSO - ZONA EST</t>
  </si>
  <si>
    <t>ISTITUTO DI CHIRURGIA SPERIMENTALE E STABULARIO</t>
  </si>
  <si>
    <t>ONCOEMATOLOGIA PEDIATRICA</t>
  </si>
  <si>
    <t>ORTO BOTANCO - CASA CUSTODE</t>
  </si>
  <si>
    <t>Via Orto Botanico, 15 - Padova</t>
  </si>
  <si>
    <t>ORTO BOTANICO - AULA PREFABBRICATA</t>
  </si>
  <si>
    <t xml:space="preserve">ORTO BOTANICO - UFFICI E SERRE             </t>
  </si>
  <si>
    <t xml:space="preserve">Via Orto Botanico 15 Padova         </t>
  </si>
  <si>
    <t>OSSERVATORIO ASTROFISICO - EX PADIGLIONE SCHIMDT PICCOLLO</t>
  </si>
  <si>
    <t>OSSERVATORIO ASTROFISICO - OFFICINA MECCANICA ED AUTORIMESSE</t>
  </si>
  <si>
    <t xml:space="preserve">OSSERVATORIO ASTROFISICO DI  ASIAGO - CUPOLA        </t>
  </si>
  <si>
    <t xml:space="preserve">OSSERVATORIO ASTROFISICO DI  ASIAGO - UFFICI FORESTERIA        </t>
  </si>
  <si>
    <t>OSSERVATORIO ASTROFISICO DI ASIAGO - FORESTERIE</t>
  </si>
  <si>
    <t>OSSERVATORIO ASTROFISICO DI ASIAGO - MAGAZZINI</t>
  </si>
  <si>
    <t>OSSERVATORIO ASTROFISICO DI ASIAGO - CUPOLA SCHMIDT</t>
  </si>
  <si>
    <t>PALAZZETTO COSTRUZIONI MARITTIME</t>
  </si>
  <si>
    <t>Via Ognissanti,39-41 - Padova</t>
  </si>
  <si>
    <t xml:space="preserve">Via G. Jappelli, 1- 1/A  - Padova           </t>
  </si>
  <si>
    <t xml:space="preserve">PALAZZO CAVALLI            </t>
  </si>
  <si>
    <t xml:space="preserve">Via Giotto 1-Corso Garibaldi, 37 - Padova                 </t>
  </si>
  <si>
    <t xml:space="preserve">PALAZZO DEL CAPITANIO                  </t>
  </si>
  <si>
    <t xml:space="preserve">POLICLINICO - AULE COMUNI - BIBLIOTECA                </t>
  </si>
  <si>
    <t xml:space="preserve">Via Giustiniani, 2 -  Padova           </t>
  </si>
  <si>
    <t xml:space="preserve">POLICLINICO - CENTRO DI CARDIOLOGIA                </t>
  </si>
  <si>
    <t>Via Giustiniani, 2 - Padova</t>
  </si>
  <si>
    <t>POLICLINICO - EMODINAMICA</t>
  </si>
  <si>
    <t>POLICLINICO - PREFABBRICATO PER STUDI E DIDATTICA</t>
  </si>
  <si>
    <t>POLICLINICO AMBULATORI TRATTAMENTI DEGENZE</t>
  </si>
  <si>
    <t>POLO SCIENZE DELLA TERRA</t>
  </si>
  <si>
    <t xml:space="preserve">STAZIONE IDROBIOLOGICA DI CHIOGGIA - EDIFICIO PRINCIPALE                  </t>
  </si>
  <si>
    <t>Strada Canali, 3 - Chioggia (VE)</t>
  </si>
  <si>
    <t xml:space="preserve">STAZIONE IDROBIOLOGICA DI CHIOGGIA - EX ABITAZIONE CUSTODE                  </t>
  </si>
  <si>
    <t xml:space="preserve">PALAZZETTO EX DISEGNO e  PALAZZETTO C.U.G.A.S.            </t>
  </si>
  <si>
    <t>CONSISTENZA AL 31/12/2014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</si>
</sst>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(* #,##0_);_(* \(#,##0\);_(* &quot;-&quot;_);_(@_)"/>
    <numFmt numFmtId="165" formatCode="_-&quot;£&quot;\ * #,##0_-;\-&quot;£&quot;\ * #,##0_-;_-&quot;£&quot;\ * &quot;-&quot;_-;_-@_-"/>
    <numFmt numFmtId="166" formatCode="_-* #,##0_-;\-* #,##0_-;_-* &quot;-&quot;??_-;_-@_-"/>
    <numFmt numFmtId="167" formatCode="_-* #,##0.00_-;\-* #,##0.00_-;_-* &quot;-&quot;_-;_-@_-"/>
  </numFmts>
  <fonts count="1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4"/>
      <color indexed="9"/>
      <name val="Times New Roman"/>
      <family val="1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i/>
      <sz val="10"/>
      <name val="Times New Roman"/>
      <family val="1"/>
    </font>
    <font>
      <b/>
      <sz val="12"/>
      <color indexed="9"/>
      <name val="Times New Roman"/>
      <family val="1"/>
    </font>
    <font>
      <b/>
      <sz val="10"/>
      <name val="Times New Roman"/>
      <family val="1"/>
    </font>
    <font>
      <b/>
      <sz val="10"/>
      <color indexed="10"/>
      <name val="Times New Roman"/>
      <family val="1"/>
    </font>
    <font>
      <sz val="10"/>
      <color indexed="8"/>
      <name val="Arial"/>
      <family val="2"/>
    </font>
    <font>
      <b/>
      <sz val="16"/>
      <color indexed="9"/>
      <name val="Times New Roman"/>
      <family val="1"/>
    </font>
    <font>
      <sz val="16"/>
      <color indexed="9"/>
      <name val="Times New Roman"/>
      <family val="1"/>
    </font>
    <font>
      <b/>
      <sz val="18"/>
      <name val="Times New Roman"/>
      <family val="1"/>
    </font>
    <font>
      <sz val="10"/>
      <name val="Arial"/>
      <family val="2"/>
    </font>
    <font>
      <b/>
      <sz val="14"/>
      <name val="Arial"/>
      <family val="2"/>
    </font>
    <font>
      <b/>
      <i/>
      <sz val="10"/>
      <name val="Times New Roman"/>
      <family val="1"/>
    </font>
    <font>
      <sz val="10"/>
      <color indexed="10"/>
      <name val="Times New Roman"/>
      <family val="1"/>
    </font>
    <font>
      <b/>
      <sz val="10"/>
      <name val="Arial"/>
      <family val="2"/>
    </font>
    <font>
      <sz val="12"/>
      <color indexed="9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b/>
      <sz val="9"/>
      <color indexed="16"/>
      <name val="Times New Roman"/>
      <family val="1"/>
    </font>
    <font>
      <b/>
      <sz val="11"/>
      <color indexed="10"/>
      <name val="Times New Roman"/>
      <family val="1"/>
    </font>
    <font>
      <sz val="10"/>
      <color indexed="17"/>
      <name val="Times New Roman"/>
      <family val="1"/>
    </font>
    <font>
      <b/>
      <sz val="10"/>
      <color indexed="9"/>
      <name val="Times New Roman"/>
      <family val="1"/>
    </font>
    <font>
      <b/>
      <i/>
      <sz val="10"/>
      <color indexed="10"/>
      <name val="Times New Roman"/>
      <family val="1"/>
    </font>
    <font>
      <b/>
      <sz val="10"/>
      <color rgb="FFFF0000"/>
      <name val="Times New Roman"/>
      <family val="1"/>
    </font>
    <font>
      <sz val="10"/>
      <color indexed="8"/>
      <name val="Times New Roman"/>
      <family val="1"/>
    </font>
    <font>
      <sz val="10"/>
      <color indexed="9"/>
      <name val="Times New Roman"/>
      <family val="1"/>
    </font>
    <font>
      <i/>
      <sz val="9"/>
      <name val="Times New Roman"/>
      <family val="1"/>
    </font>
    <font>
      <sz val="11"/>
      <name val="Times New Roman"/>
      <family val="1"/>
    </font>
    <font>
      <sz val="12"/>
      <color indexed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2"/>
      <name val="Arial"/>
      <family val="2"/>
    </font>
    <font>
      <b/>
      <sz val="14"/>
      <color rgb="FFFF0000"/>
      <name val="Arial"/>
      <family val="2"/>
    </font>
    <font>
      <i/>
      <sz val="12"/>
      <name val="Times New Roman"/>
      <family val="1"/>
    </font>
    <font>
      <i/>
      <sz val="10"/>
      <name val="Arial"/>
      <family val="2"/>
    </font>
    <font>
      <b/>
      <sz val="10"/>
      <color theme="1"/>
      <name val="Times New Roman"/>
      <family val="1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indexed="8"/>
      <name val="Times New Roman"/>
      <family val="1"/>
    </font>
    <font>
      <sz val="12"/>
      <color theme="1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4"/>
      <name val="Arial"/>
      <family val="2"/>
    </font>
    <font>
      <b/>
      <sz val="9"/>
      <color rgb="FFFF0000"/>
      <name val="Times New Roman"/>
      <family val="1"/>
    </font>
    <font>
      <b/>
      <sz val="12"/>
      <name val="Arial"/>
      <family val="2"/>
    </font>
    <font>
      <b/>
      <i/>
      <sz val="10"/>
      <color rgb="FFFF0000"/>
      <name val="Times New Roman"/>
      <family val="1"/>
    </font>
    <font>
      <sz val="6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b/>
      <sz val="20"/>
      <name val="Times New Roman"/>
      <family val="1"/>
    </font>
    <font>
      <b/>
      <sz val="26"/>
      <name val="Times New Roman"/>
      <family val="1"/>
    </font>
    <font>
      <sz val="24"/>
      <name val="Times New Roman"/>
      <family val="1"/>
    </font>
    <font>
      <sz val="24"/>
      <name val="Arial"/>
      <family val="2"/>
    </font>
    <font>
      <sz val="11"/>
      <color indexed="8"/>
      <name val="Calibri"/>
      <family val="2"/>
    </font>
    <font>
      <b/>
      <i/>
      <sz val="9"/>
      <color rgb="FFFF0000"/>
      <name val="Times New Roman"/>
      <family val="1"/>
    </font>
    <font>
      <b/>
      <i/>
      <sz val="9"/>
      <name val="Times New Roman"/>
      <family val="1"/>
    </font>
    <font>
      <b/>
      <sz val="12"/>
      <color rgb="FFFF0000"/>
      <name val="Times New Roman"/>
      <family val="1"/>
    </font>
    <font>
      <b/>
      <u val="singleAccounting"/>
      <sz val="12"/>
      <color indexed="10"/>
      <name val="Times New Roman"/>
      <family val="1"/>
    </font>
    <font>
      <u val="singleAccounting"/>
      <sz val="12"/>
      <name val="Times New Roman"/>
      <family val="1"/>
    </font>
    <font>
      <sz val="12"/>
      <color rgb="FFFF0000"/>
      <name val="Times New Roman"/>
      <family val="1"/>
    </font>
    <font>
      <b/>
      <i/>
      <sz val="12"/>
      <color rgb="FFFF0000"/>
      <name val="Times New Roman"/>
      <family val="1"/>
    </font>
    <font>
      <b/>
      <i/>
      <sz val="12"/>
      <name val="Times New Roman"/>
      <family val="1"/>
    </font>
    <font>
      <i/>
      <sz val="12"/>
      <color rgb="FFFF0000"/>
      <name val="Times New Roman"/>
      <family val="1"/>
    </font>
    <font>
      <u/>
      <sz val="12"/>
      <name val="Times New Roman"/>
      <family val="1"/>
    </font>
    <font>
      <b/>
      <i/>
      <sz val="11"/>
      <color rgb="FFFF0000"/>
      <name val="Times New Roman"/>
      <family val="1"/>
    </font>
    <font>
      <sz val="11"/>
      <color rgb="FFFF0000"/>
      <name val="Times New Roman"/>
      <family val="1"/>
    </font>
    <font>
      <sz val="20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8"/>
      <color indexed="10"/>
      <name val="Times New Roman"/>
      <family val="1"/>
    </font>
    <font>
      <sz val="10"/>
      <color indexed="10"/>
      <name val="Arial"/>
      <family val="2"/>
    </font>
    <font>
      <b/>
      <sz val="9"/>
      <color indexed="8"/>
      <name val="Arial"/>
      <family val="2"/>
    </font>
    <font>
      <b/>
      <sz val="14"/>
      <color rgb="FFFF0000"/>
      <name val="Times New Roman"/>
      <family val="1"/>
    </font>
    <font>
      <sz val="10"/>
      <name val="Arial"/>
      <family val="2"/>
    </font>
    <font>
      <sz val="10"/>
      <color rgb="FFFF0000"/>
      <name val="Times New Roman"/>
      <family val="1"/>
    </font>
    <font>
      <b/>
      <u/>
      <sz val="12"/>
      <color indexed="10"/>
      <name val="Times New Roman"/>
      <family val="1"/>
    </font>
    <font>
      <b/>
      <u/>
      <sz val="14"/>
      <color rgb="FFFF0000"/>
      <name val="Times New Roman"/>
      <family val="1"/>
    </font>
    <font>
      <sz val="11"/>
      <color theme="1"/>
      <name val="Times New Roman"/>
      <family val="1"/>
    </font>
    <font>
      <b/>
      <i/>
      <sz val="11"/>
      <color rgb="FF000000"/>
      <name val="Times New Roman"/>
      <family val="1"/>
    </font>
    <font>
      <i/>
      <sz val="1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0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9"/>
      <name val="Times New Roman"/>
      <family val="1"/>
    </font>
    <font>
      <b/>
      <i/>
      <sz val="11"/>
      <name val="Times New Roman"/>
      <family val="1"/>
    </font>
    <font>
      <sz val="11"/>
      <color indexed="10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3"/>
        <bgColor indexed="13"/>
      </patternFill>
    </fill>
    <fill>
      <patternFill patternType="solid">
        <fgColor indexed="10"/>
        <bgColor indexed="1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0625"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4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</fills>
  <borders count="10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dashed">
        <color indexed="64"/>
      </right>
      <top style="dashed">
        <color indexed="64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dashed">
        <color indexed="64"/>
      </right>
      <top/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 style="hair">
        <color indexed="64"/>
      </right>
      <top/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58"/>
      </left>
      <right/>
      <top style="double">
        <color indexed="58"/>
      </top>
      <bottom/>
      <diagonal/>
    </border>
    <border>
      <left/>
      <right/>
      <top style="double">
        <color indexed="58"/>
      </top>
      <bottom/>
      <diagonal/>
    </border>
    <border>
      <left/>
      <right style="double">
        <color indexed="58"/>
      </right>
      <top style="double">
        <color indexed="58"/>
      </top>
      <bottom/>
      <diagonal/>
    </border>
    <border>
      <left style="double">
        <color indexed="58"/>
      </left>
      <right/>
      <top/>
      <bottom/>
      <diagonal/>
    </border>
    <border>
      <left/>
      <right style="double">
        <color indexed="58"/>
      </right>
      <top/>
      <bottom/>
      <diagonal/>
    </border>
    <border>
      <left style="double">
        <color indexed="58"/>
      </left>
      <right/>
      <top/>
      <bottom style="double">
        <color indexed="58"/>
      </bottom>
      <diagonal/>
    </border>
    <border>
      <left/>
      <right/>
      <top/>
      <bottom style="double">
        <color indexed="58"/>
      </bottom>
      <diagonal/>
    </border>
    <border>
      <left/>
      <right style="double">
        <color indexed="58"/>
      </right>
      <top/>
      <bottom style="double">
        <color indexed="58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/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ashed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/>
      <right style="dashed">
        <color indexed="64"/>
      </right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05">
    <xf numFmtId="0" fontId="0" fillId="0" borderId="0"/>
    <xf numFmtId="43" fontId="15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14" fillId="0" borderId="0"/>
    <xf numFmtId="165" fontId="15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1" fillId="0" borderId="0"/>
    <xf numFmtId="41" fontId="31" fillId="0" borderId="0" applyFont="0" applyFill="0" applyBorder="0" applyAlignment="0" applyProtection="0"/>
    <xf numFmtId="0" fontId="31" fillId="0" borderId="0"/>
    <xf numFmtId="43" fontId="57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3" fillId="0" borderId="0"/>
    <xf numFmtId="43" fontId="13" fillId="0" borderId="0" applyFont="0" applyFill="0" applyBorder="0" applyAlignment="0" applyProtection="0"/>
    <xf numFmtId="0" fontId="15" fillId="0" borderId="0"/>
    <xf numFmtId="0" fontId="12" fillId="0" borderId="0"/>
    <xf numFmtId="41" fontId="15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63" fillId="0" borderId="0"/>
    <xf numFmtId="0" fontId="15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43" fontId="7" fillId="0" borderId="0" applyFont="0" applyFill="0" applyBorder="0" applyAlignment="0" applyProtection="0"/>
    <xf numFmtId="43" fontId="78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0" fontId="98" fillId="0" borderId="0"/>
    <xf numFmtId="43" fontId="15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1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1129">
    <xf numFmtId="0" fontId="0" fillId="0" borderId="0" xfId="0"/>
    <xf numFmtId="0" fontId="19" fillId="0" borderId="0" xfId="0" applyFont="1"/>
    <xf numFmtId="43" fontId="19" fillId="0" borderId="0" xfId="1" applyFont="1"/>
    <xf numFmtId="0" fontId="20" fillId="3" borderId="1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43" fontId="21" fillId="0" borderId="2" xfId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43" fontId="21" fillId="0" borderId="1" xfId="1" applyFont="1" applyFill="1" applyBorder="1" applyAlignment="1">
      <alignment horizontal="center" vertical="center" wrapText="1"/>
    </xf>
    <xf numFmtId="0" fontId="19" fillId="0" borderId="6" xfId="0" applyFont="1" applyFill="1" applyBorder="1"/>
    <xf numFmtId="0" fontId="19" fillId="0" borderId="7" xfId="0" applyFont="1" applyFill="1" applyBorder="1" applyAlignment="1">
      <alignment wrapText="1"/>
    </xf>
    <xf numFmtId="43" fontId="19" fillId="0" borderId="8" xfId="1" applyFont="1" applyFill="1" applyBorder="1"/>
    <xf numFmtId="0" fontId="19" fillId="0" borderId="9" xfId="0" applyFont="1" applyFill="1" applyBorder="1"/>
    <xf numFmtId="0" fontId="19" fillId="0" borderId="10" xfId="0" applyFont="1" applyFill="1" applyBorder="1"/>
    <xf numFmtId="43" fontId="19" fillId="0" borderId="5" xfId="1" applyFont="1" applyFill="1" applyBorder="1"/>
    <xf numFmtId="43" fontId="19" fillId="0" borderId="11" xfId="1" applyFont="1" applyFill="1" applyBorder="1"/>
    <xf numFmtId="43" fontId="19" fillId="0" borderId="10" xfId="1" applyFont="1" applyFill="1" applyBorder="1"/>
    <xf numFmtId="0" fontId="19" fillId="0" borderId="12" xfId="0" applyFont="1" applyFill="1" applyBorder="1"/>
    <xf numFmtId="0" fontId="19" fillId="0" borderId="4" xfId="0" applyFont="1" applyFill="1" applyBorder="1" applyAlignment="1">
      <alignment wrapText="1"/>
    </xf>
    <xf numFmtId="43" fontId="19" fillId="0" borderId="2" xfId="1" applyFont="1" applyFill="1" applyBorder="1"/>
    <xf numFmtId="43" fontId="19" fillId="0" borderId="13" xfId="1" applyFont="1" applyFill="1" applyBorder="1"/>
    <xf numFmtId="0" fontId="19" fillId="0" borderId="5" xfId="0" applyFont="1" applyFill="1" applyBorder="1" applyAlignment="1">
      <alignment wrapText="1"/>
    </xf>
    <xf numFmtId="0" fontId="19" fillId="0" borderId="17" xfId="0" applyFont="1" applyBorder="1"/>
    <xf numFmtId="43" fontId="19" fillId="0" borderId="17" xfId="1" applyFont="1" applyFill="1" applyBorder="1"/>
    <xf numFmtId="43" fontId="22" fillId="0" borderId="2" xfId="1" applyFont="1" applyFill="1" applyBorder="1" applyAlignment="1">
      <alignment vertical="center"/>
    </xf>
    <xf numFmtId="43" fontId="22" fillId="0" borderId="5" xfId="1" applyFont="1" applyFill="1" applyBorder="1" applyAlignment="1">
      <alignment vertical="center"/>
    </xf>
    <xf numFmtId="43" fontId="25" fillId="0" borderId="5" xfId="1" applyNumberFormat="1" applyFont="1" applyFill="1" applyBorder="1" applyAlignment="1">
      <alignment horizontal="center" vertical="center" wrapText="1"/>
    </xf>
    <xf numFmtId="43" fontId="19" fillId="0" borderId="12" xfId="1" applyFont="1" applyBorder="1"/>
    <xf numFmtId="43" fontId="25" fillId="0" borderId="6" xfId="1" applyNumberFormat="1" applyFont="1" applyFill="1" applyBorder="1" applyAlignment="1">
      <alignment horizontal="center" vertical="center" wrapText="1"/>
    </xf>
    <xf numFmtId="43" fontId="25" fillId="0" borderId="10" xfId="1" applyNumberFormat="1" applyFont="1" applyFill="1" applyBorder="1" applyAlignment="1">
      <alignment horizontal="center" vertical="center" wrapText="1"/>
    </xf>
    <xf numFmtId="43" fontId="19" fillId="0" borderId="5" xfId="1" applyFont="1" applyBorder="1"/>
    <xf numFmtId="43" fontId="21" fillId="0" borderId="12" xfId="1" applyNumberFormat="1" applyFont="1" applyFill="1" applyBorder="1" applyAlignment="1">
      <alignment horizontal="center" vertical="center" wrapText="1"/>
    </xf>
    <xf numFmtId="43" fontId="21" fillId="0" borderId="4" xfId="1" applyNumberFormat="1" applyFont="1" applyFill="1" applyBorder="1" applyAlignment="1">
      <alignment horizontal="center" vertical="center" wrapText="1"/>
    </xf>
    <xf numFmtId="43" fontId="21" fillId="0" borderId="5" xfId="1" applyNumberFormat="1" applyFont="1" applyFill="1" applyBorder="1" applyAlignment="1">
      <alignment horizontal="center" vertical="center" wrapText="1"/>
    </xf>
    <xf numFmtId="43" fontId="22" fillId="0" borderId="5" xfId="1" applyFont="1" applyFill="1" applyBorder="1" applyAlignment="1"/>
    <xf numFmtId="43" fontId="21" fillId="0" borderId="5" xfId="1" applyNumberFormat="1" applyFont="1" applyFill="1" applyBorder="1" applyAlignment="1">
      <alignment horizontal="center" vertical="center"/>
    </xf>
    <xf numFmtId="0" fontId="19" fillId="0" borderId="22" xfId="0" applyFont="1" applyBorder="1"/>
    <xf numFmtId="0" fontId="31" fillId="0" borderId="0" xfId="8"/>
    <xf numFmtId="0" fontId="16" fillId="0" borderId="0" xfId="8" applyFont="1"/>
    <xf numFmtId="0" fontId="54" fillId="0" borderId="0" xfId="8" applyFont="1" applyAlignment="1">
      <alignment horizontal="center"/>
    </xf>
    <xf numFmtId="0" fontId="55" fillId="0" borderId="0" xfId="8" applyFont="1"/>
    <xf numFmtId="0" fontId="32" fillId="0" borderId="0" xfId="0" applyFont="1" applyBorder="1" applyAlignment="1">
      <alignment vertical="center" textRotation="180"/>
    </xf>
    <xf numFmtId="0" fontId="0" fillId="0" borderId="0" xfId="0" applyBorder="1"/>
    <xf numFmtId="4" fontId="0" fillId="0" borderId="0" xfId="0" applyNumberFormat="1"/>
    <xf numFmtId="0" fontId="53" fillId="0" borderId="0" xfId="0" applyFont="1" applyBorder="1"/>
    <xf numFmtId="43" fontId="53" fillId="0" borderId="0" xfId="1" applyFont="1" applyBorder="1"/>
    <xf numFmtId="43" fontId="19" fillId="0" borderId="29" xfId="1" applyFont="1" applyFill="1" applyBorder="1"/>
    <xf numFmtId="43" fontId="19" fillId="0" borderId="0" xfId="0" applyNumberFormat="1" applyFont="1"/>
    <xf numFmtId="43" fontId="19" fillId="0" borderId="32" xfId="1" applyFont="1" applyFill="1" applyBorder="1"/>
    <xf numFmtId="43" fontId="19" fillId="0" borderId="33" xfId="1" applyFont="1" applyFill="1" applyBorder="1"/>
    <xf numFmtId="43" fontId="45" fillId="0" borderId="12" xfId="1" applyFont="1" applyFill="1" applyBorder="1" applyAlignment="1">
      <alignment horizontal="left" wrapText="1"/>
    </xf>
    <xf numFmtId="43" fontId="19" fillId="0" borderId="1" xfId="1" applyFont="1" applyBorder="1"/>
    <xf numFmtId="43" fontId="19" fillId="0" borderId="1" xfId="1" applyFont="1" applyFill="1" applyBorder="1"/>
    <xf numFmtId="0" fontId="19" fillId="0" borderId="0" xfId="10" applyFont="1"/>
    <xf numFmtId="0" fontId="21" fillId="0" borderId="0" xfId="10" applyFont="1" applyAlignment="1">
      <alignment horizontal="center"/>
    </xf>
    <xf numFmtId="0" fontId="25" fillId="0" borderId="10" xfId="10" applyFont="1" applyFill="1" applyBorder="1" applyAlignment="1">
      <alignment horizontal="center"/>
    </xf>
    <xf numFmtId="0" fontId="19" fillId="0" borderId="12" xfId="10" applyFont="1" applyBorder="1"/>
    <xf numFmtId="0" fontId="19" fillId="0" borderId="0" xfId="10" applyFont="1" applyBorder="1"/>
    <xf numFmtId="0" fontId="24" fillId="3" borderId="20" xfId="10" applyFont="1" applyFill="1" applyBorder="1" applyAlignment="1">
      <alignment horizontal="center" vertical="center"/>
    </xf>
    <xf numFmtId="0" fontId="26" fillId="0" borderId="24" xfId="10" applyFont="1" applyBorder="1" applyAlignment="1">
      <alignment vertical="center"/>
    </xf>
    <xf numFmtId="4" fontId="26" fillId="0" borderId="24" xfId="10" applyNumberFormat="1" applyFont="1" applyBorder="1" applyAlignment="1">
      <alignment vertical="center"/>
    </xf>
    <xf numFmtId="43" fontId="19" fillId="0" borderId="0" xfId="10" applyNumberFormat="1" applyFont="1"/>
    <xf numFmtId="43" fontId="19" fillId="0" borderId="17" xfId="1" applyFont="1" applyBorder="1"/>
    <xf numFmtId="0" fontId="19" fillId="0" borderId="16" xfId="0" applyFont="1" applyBorder="1"/>
    <xf numFmtId="0" fontId="25" fillId="0" borderId="6" xfId="10" applyFont="1" applyFill="1" applyBorder="1" applyAlignment="1">
      <alignment horizontal="center" vertical="center"/>
    </xf>
    <xf numFmtId="0" fontId="25" fillId="0" borderId="10" xfId="10" applyFont="1" applyFill="1" applyBorder="1" applyAlignment="1">
      <alignment horizontal="center" vertical="center"/>
    </xf>
    <xf numFmtId="0" fontId="25" fillId="0" borderId="10" xfId="10" applyFont="1" applyFill="1" applyBorder="1" applyAlignment="1">
      <alignment horizontal="center" vertical="center" wrapText="1"/>
    </xf>
    <xf numFmtId="0" fontId="19" fillId="0" borderId="21" xfId="10" applyFont="1" applyBorder="1"/>
    <xf numFmtId="0" fontId="19" fillId="0" borderId="17" xfId="10" applyFont="1" applyBorder="1"/>
    <xf numFmtId="0" fontId="19" fillId="0" borderId="5" xfId="10" applyFont="1" applyBorder="1"/>
    <xf numFmtId="0" fontId="26" fillId="0" borderId="12" xfId="10" applyFont="1" applyBorder="1" applyAlignment="1">
      <alignment horizontal="left"/>
    </xf>
    <xf numFmtId="0" fontId="34" fillId="0" borderId="4" xfId="10" applyFont="1" applyBorder="1"/>
    <xf numFmtId="43" fontId="26" fillId="0" borderId="5" xfId="11" applyFont="1" applyBorder="1"/>
    <xf numFmtId="0" fontId="34" fillId="0" borderId="0" xfId="10" applyFont="1"/>
    <xf numFmtId="0" fontId="19" fillId="0" borderId="4" xfId="10" applyFont="1" applyBorder="1"/>
    <xf numFmtId="43" fontId="19" fillId="0" borderId="5" xfId="11" applyFont="1" applyBorder="1"/>
    <xf numFmtId="0" fontId="33" fillId="0" borderId="23" xfId="10" applyFont="1" applyBorder="1" applyAlignment="1">
      <alignment horizontal="center"/>
    </xf>
    <xf numFmtId="0" fontId="33" fillId="0" borderId="17" xfId="10" applyFont="1" applyBorder="1" applyAlignment="1">
      <alignment horizontal="center"/>
    </xf>
    <xf numFmtId="0" fontId="26" fillId="0" borderId="4" xfId="10" applyFont="1" applyBorder="1"/>
    <xf numFmtId="0" fontId="26" fillId="0" borderId="0" xfId="10" applyFont="1"/>
    <xf numFmtId="43" fontId="19" fillId="0" borderId="5" xfId="11" applyFont="1" applyFill="1" applyBorder="1"/>
    <xf numFmtId="0" fontId="19" fillId="0" borderId="6" xfId="10" applyFont="1" applyBorder="1"/>
    <xf numFmtId="0" fontId="19" fillId="0" borderId="10" xfId="10" applyFont="1" applyBorder="1"/>
    <xf numFmtId="0" fontId="19" fillId="0" borderId="23" xfId="10" applyFont="1" applyBorder="1"/>
    <xf numFmtId="43" fontId="26" fillId="0" borderId="1" xfId="10" applyNumberFormat="1" applyFont="1" applyFill="1" applyBorder="1"/>
    <xf numFmtId="0" fontId="24" fillId="3" borderId="20" xfId="10" applyFont="1" applyFill="1" applyBorder="1" applyAlignment="1">
      <alignment horizontal="center"/>
    </xf>
    <xf numFmtId="43" fontId="26" fillId="0" borderId="10" xfId="10" applyNumberFormat="1" applyFont="1" applyFill="1" applyBorder="1"/>
    <xf numFmtId="0" fontId="24" fillId="3" borderId="1" xfId="10" applyFont="1" applyFill="1" applyBorder="1" applyAlignment="1">
      <alignment horizontal="center" vertical="center" wrapText="1"/>
    </xf>
    <xf numFmtId="0" fontId="21" fillId="0" borderId="12" xfId="10" applyFont="1" applyFill="1" applyBorder="1" applyAlignment="1">
      <alignment horizontal="center"/>
    </xf>
    <xf numFmtId="43" fontId="21" fillId="0" borderId="5" xfId="12" applyFont="1" applyFill="1" applyBorder="1" applyAlignment="1">
      <alignment horizontal="center"/>
    </xf>
    <xf numFmtId="43" fontId="19" fillId="0" borderId="5" xfId="12" applyFont="1" applyBorder="1"/>
    <xf numFmtId="43" fontId="19" fillId="0" borderId="0" xfId="12" applyFont="1" applyBorder="1"/>
    <xf numFmtId="0" fontId="25" fillId="0" borderId="0" xfId="10" applyFont="1" applyFill="1" applyBorder="1"/>
    <xf numFmtId="43" fontId="25" fillId="0" borderId="0" xfId="12" applyFont="1" applyFill="1" applyBorder="1"/>
    <xf numFmtId="43" fontId="15" fillId="0" borderId="0" xfId="12"/>
    <xf numFmtId="0" fontId="26" fillId="0" borderId="24" xfId="10" applyFont="1" applyFill="1" applyBorder="1" applyAlignment="1">
      <alignment vertical="center"/>
    </xf>
    <xf numFmtId="43" fontId="26" fillId="0" borderId="24" xfId="12" applyFont="1" applyFill="1" applyBorder="1" applyAlignment="1">
      <alignment vertical="center"/>
    </xf>
    <xf numFmtId="43" fontId="19" fillId="0" borderId="0" xfId="12" applyFont="1"/>
    <xf numFmtId="0" fontId="33" fillId="0" borderId="6" xfId="10" applyFont="1" applyBorder="1" applyAlignment="1">
      <alignment horizontal="center"/>
    </xf>
    <xf numFmtId="0" fontId="33" fillId="0" borderId="7" xfId="10" applyFont="1" applyBorder="1" applyAlignment="1">
      <alignment horizontal="center"/>
    </xf>
    <xf numFmtId="43" fontId="19" fillId="0" borderId="29" xfId="1" applyFont="1" applyFill="1" applyBorder="1" applyAlignment="1">
      <alignment vertical="top"/>
    </xf>
    <xf numFmtId="43" fontId="19" fillId="0" borderId="32" xfId="1" applyFont="1" applyFill="1" applyBorder="1" applyAlignment="1">
      <alignment vertical="top"/>
    </xf>
    <xf numFmtId="0" fontId="16" fillId="0" borderId="0" xfId="0" applyFont="1" applyAlignment="1">
      <alignment horizontal="center" vertical="center" textRotation="180"/>
    </xf>
    <xf numFmtId="0" fontId="24" fillId="3" borderId="20" xfId="10" applyFont="1" applyFill="1" applyBorder="1" applyAlignment="1">
      <alignment horizontal="center" vertical="center" wrapText="1"/>
    </xf>
    <xf numFmtId="0" fontId="18" fillId="0" borderId="1" xfId="10" applyFont="1" applyFill="1" applyBorder="1" applyAlignment="1">
      <alignment horizontal="center" vertical="center"/>
    </xf>
    <xf numFmtId="0" fontId="18" fillId="0" borderId="5" xfId="10" applyFont="1" applyFill="1" applyBorder="1" applyAlignment="1">
      <alignment horizontal="center" vertical="center"/>
    </xf>
    <xf numFmtId="43" fontId="18" fillId="0" borderId="5" xfId="1" applyFont="1" applyFill="1" applyBorder="1" applyAlignment="1">
      <alignment horizontal="center" vertical="center"/>
    </xf>
    <xf numFmtId="0" fontId="16" fillId="0" borderId="0" xfId="10" applyFont="1"/>
    <xf numFmtId="0" fontId="16" fillId="0" borderId="0" xfId="10" applyFont="1" applyAlignment="1"/>
    <xf numFmtId="0" fontId="19" fillId="0" borderId="0" xfId="10" applyFont="1" applyAlignment="1">
      <alignment vertical="top"/>
    </xf>
    <xf numFmtId="0" fontId="42" fillId="3" borderId="1" xfId="13" applyFont="1" applyFill="1" applyBorder="1" applyAlignment="1">
      <alignment horizontal="center" vertical="center"/>
    </xf>
    <xf numFmtId="0" fontId="42" fillId="3" borderId="1" xfId="13" applyFont="1" applyFill="1" applyBorder="1" applyAlignment="1">
      <alignment horizontal="center" vertical="center" wrapText="1"/>
    </xf>
    <xf numFmtId="0" fontId="25" fillId="0" borderId="4" xfId="13" applyFont="1" applyFill="1" applyBorder="1" applyAlignment="1">
      <alignment horizontal="center" vertical="center" wrapText="1"/>
    </xf>
    <xf numFmtId="0" fontId="25" fillId="0" borderId="5" xfId="13" applyFont="1" applyFill="1" applyBorder="1" applyAlignment="1">
      <alignment horizontal="center" vertical="center" wrapText="1"/>
    </xf>
    <xf numFmtId="43" fontId="33" fillId="0" borderId="0" xfId="1" applyFont="1" applyFill="1" applyBorder="1"/>
    <xf numFmtId="0" fontId="19" fillId="0" borderId="12" xfId="16" applyFont="1" applyBorder="1"/>
    <xf numFmtId="0" fontId="19" fillId="0" borderId="4" xfId="16" applyFont="1" applyBorder="1"/>
    <xf numFmtId="0" fontId="19" fillId="0" borderId="0" xfId="16" applyFont="1"/>
    <xf numFmtId="0" fontId="25" fillId="0" borderId="0" xfId="16" applyFont="1"/>
    <xf numFmtId="43" fontId="19" fillId="7" borderId="5" xfId="1" applyFont="1" applyFill="1" applyBorder="1"/>
    <xf numFmtId="0" fontId="25" fillId="0" borderId="12" xfId="13" applyFont="1" applyFill="1" applyBorder="1" applyAlignment="1">
      <alignment horizontal="center" vertical="center" wrapText="1"/>
    </xf>
    <xf numFmtId="43" fontId="23" fillId="0" borderId="5" xfId="1" applyFont="1" applyBorder="1"/>
    <xf numFmtId="0" fontId="24" fillId="3" borderId="1" xfId="16" applyFont="1" applyFill="1" applyBorder="1" applyAlignment="1">
      <alignment horizontal="center" vertical="center"/>
    </xf>
    <xf numFmtId="0" fontId="24" fillId="3" borderId="20" xfId="16" applyFont="1" applyFill="1" applyBorder="1" applyAlignment="1">
      <alignment horizontal="center" vertical="center"/>
    </xf>
    <xf numFmtId="0" fontId="15" fillId="0" borderId="0" xfId="16"/>
    <xf numFmtId="43" fontId="0" fillId="0" borderId="0" xfId="1" applyFont="1"/>
    <xf numFmtId="0" fontId="19" fillId="0" borderId="0" xfId="16" applyFont="1" applyAlignment="1">
      <alignment horizontal="center" vertical="center"/>
    </xf>
    <xf numFmtId="0" fontId="21" fillId="0" borderId="0" xfId="16" applyFont="1" applyFill="1" applyBorder="1" applyAlignment="1">
      <alignment horizontal="center" vertical="center"/>
    </xf>
    <xf numFmtId="0" fontId="28" fillId="3" borderId="20" xfId="16" applyFont="1" applyFill="1" applyBorder="1" applyAlignment="1">
      <alignment horizontal="center" vertical="center"/>
    </xf>
    <xf numFmtId="0" fontId="22" fillId="0" borderId="12" xfId="16" applyFont="1" applyFill="1" applyBorder="1" applyAlignment="1"/>
    <xf numFmtId="0" fontId="22" fillId="0" borderId="4" xfId="16" applyFont="1" applyFill="1" applyBorder="1" applyAlignment="1"/>
    <xf numFmtId="0" fontId="19" fillId="0" borderId="0" xfId="16" applyFont="1" applyBorder="1"/>
    <xf numFmtId="43" fontId="19" fillId="0" borderId="0" xfId="16" applyNumberFormat="1" applyFont="1"/>
    <xf numFmtId="0" fontId="30" fillId="0" borderId="0" xfId="16" applyFont="1" applyAlignment="1">
      <alignment horizontal="center"/>
    </xf>
    <xf numFmtId="0" fontId="16" fillId="0" borderId="0" xfId="16" applyFont="1"/>
    <xf numFmtId="0" fontId="24" fillId="3" borderId="20" xfId="16" applyFont="1" applyFill="1" applyBorder="1" applyAlignment="1">
      <alignment horizontal="center"/>
    </xf>
    <xf numFmtId="0" fontId="24" fillId="3" borderId="1" xfId="16" applyFont="1" applyFill="1" applyBorder="1" applyAlignment="1">
      <alignment horizontal="center"/>
    </xf>
    <xf numFmtId="0" fontId="21" fillId="0" borderId="12" xfId="16" applyFont="1" applyFill="1" applyBorder="1" applyAlignment="1">
      <alignment horizontal="center"/>
    </xf>
    <xf numFmtId="0" fontId="26" fillId="0" borderId="12" xfId="16" applyFont="1" applyFill="1" applyBorder="1"/>
    <xf numFmtId="43" fontId="26" fillId="0" borderId="5" xfId="12" applyFont="1" applyFill="1" applyBorder="1"/>
    <xf numFmtId="0" fontId="25" fillId="0" borderId="0" xfId="16" applyFont="1" applyFill="1" applyBorder="1"/>
    <xf numFmtId="0" fontId="21" fillId="0" borderId="1" xfId="10" applyFont="1" applyFill="1" applyBorder="1" applyAlignment="1">
      <alignment horizontal="center" vertical="center" wrapText="1"/>
    </xf>
    <xf numFmtId="0" fontId="21" fillId="0" borderId="4" xfId="10" applyFont="1" applyFill="1" applyBorder="1" applyAlignment="1">
      <alignment horizontal="center" vertical="center" wrapText="1"/>
    </xf>
    <xf numFmtId="0" fontId="21" fillId="0" borderId="5" xfId="10" applyFont="1" applyFill="1" applyBorder="1" applyAlignment="1">
      <alignment horizontal="center" vertical="center" wrapText="1"/>
    </xf>
    <xf numFmtId="0" fontId="16" fillId="0" borderId="0" xfId="10" applyFont="1" applyAlignment="1">
      <alignment vertical="center"/>
    </xf>
    <xf numFmtId="0" fontId="38" fillId="0" borderId="12" xfId="10" applyFont="1" applyBorder="1" applyAlignment="1">
      <alignment wrapText="1"/>
    </xf>
    <xf numFmtId="0" fontId="38" fillId="0" borderId="4" xfId="10" applyFont="1" applyBorder="1" applyAlignment="1">
      <alignment wrapText="1"/>
    </xf>
    <xf numFmtId="4" fontId="38" fillId="0" borderId="5" xfId="10" applyNumberFormat="1" applyFont="1" applyBorder="1" applyAlignment="1">
      <alignment horizontal="right" wrapText="1"/>
    </xf>
    <xf numFmtId="4" fontId="37" fillId="0" borderId="5" xfId="10" applyNumberFormat="1" applyFont="1" applyFill="1" applyBorder="1" applyAlignment="1">
      <alignment horizontal="right" vertical="center" wrapText="1"/>
    </xf>
    <xf numFmtId="4" fontId="40" fillId="0" borderId="5" xfId="10" applyNumberFormat="1" applyFont="1" applyFill="1" applyBorder="1" applyAlignment="1">
      <alignment horizontal="right" wrapText="1"/>
    </xf>
    <xf numFmtId="0" fontId="25" fillId="0" borderId="0" xfId="16" applyFont="1" applyBorder="1" applyAlignment="1">
      <alignment horizontal="left"/>
    </xf>
    <xf numFmtId="0" fontId="25" fillId="0" borderId="0" xfId="16" applyFont="1" applyBorder="1"/>
    <xf numFmtId="166" fontId="25" fillId="0" borderId="0" xfId="11" applyNumberFormat="1" applyFont="1" applyBorder="1"/>
    <xf numFmtId="3" fontId="25" fillId="0" borderId="0" xfId="16" applyNumberFormat="1" applyFont="1" applyBorder="1"/>
    <xf numFmtId="0" fontId="24" fillId="3" borderId="19" xfId="16" applyFont="1" applyFill="1" applyBorder="1" applyAlignment="1">
      <alignment horizontal="center"/>
    </xf>
    <xf numFmtId="0" fontId="24" fillId="3" borderId="5" xfId="16" applyFont="1" applyFill="1" applyBorder="1" applyAlignment="1">
      <alignment horizontal="center"/>
    </xf>
    <xf numFmtId="0" fontId="24" fillId="3" borderId="12" xfId="16" applyFont="1" applyFill="1" applyBorder="1" applyAlignment="1">
      <alignment horizontal="center"/>
    </xf>
    <xf numFmtId="0" fontId="24" fillId="3" borderId="16" xfId="16" applyFont="1" applyFill="1" applyBorder="1" applyAlignment="1">
      <alignment horizontal="center"/>
    </xf>
    <xf numFmtId="0" fontId="24" fillId="3" borderId="21" xfId="16" applyFont="1" applyFill="1" applyBorder="1" applyAlignment="1">
      <alignment horizontal="center"/>
    </xf>
    <xf numFmtId="0" fontId="38" fillId="0" borderId="12" xfId="16" applyFont="1" applyBorder="1"/>
    <xf numFmtId="0" fontId="19" fillId="0" borderId="0" xfId="16" applyFont="1" applyFill="1" applyBorder="1"/>
    <xf numFmtId="0" fontId="19" fillId="0" borderId="13" xfId="16" applyFont="1" applyFill="1" applyBorder="1" applyAlignment="1">
      <alignment horizontal="center"/>
    </xf>
    <xf numFmtId="0" fontId="19" fillId="0" borderId="30" xfId="16" applyFont="1" applyFill="1" applyBorder="1" applyAlignment="1">
      <alignment horizontal="center"/>
    </xf>
    <xf numFmtId="0" fontId="19" fillId="0" borderId="20" xfId="16" applyFont="1" applyFill="1" applyBorder="1"/>
    <xf numFmtId="0" fontId="19" fillId="0" borderId="16" xfId="16" applyFont="1" applyFill="1" applyBorder="1"/>
    <xf numFmtId="0" fontId="19" fillId="0" borderId="19" xfId="16" applyFont="1" applyFill="1" applyBorder="1"/>
    <xf numFmtId="0" fontId="19" fillId="0" borderId="11" xfId="16" applyFont="1" applyFill="1" applyBorder="1"/>
    <xf numFmtId="0" fontId="19" fillId="0" borderId="13" xfId="16" applyFont="1" applyFill="1" applyBorder="1"/>
    <xf numFmtId="0" fontId="19" fillId="0" borderId="10" xfId="16" applyFont="1" applyFill="1" applyBorder="1"/>
    <xf numFmtId="0" fontId="19" fillId="0" borderId="20" xfId="16" applyFont="1" applyFill="1" applyBorder="1" applyAlignment="1">
      <alignment vertical="top"/>
    </xf>
    <xf numFmtId="0" fontId="19" fillId="0" borderId="0" xfId="16" applyFont="1" applyFill="1" applyBorder="1" applyAlignment="1">
      <alignment vertical="top"/>
    </xf>
    <xf numFmtId="0" fontId="19" fillId="0" borderId="13" xfId="16" applyFont="1" applyFill="1" applyBorder="1" applyAlignment="1">
      <alignment vertical="top"/>
    </xf>
    <xf numFmtId="0" fontId="19" fillId="0" borderId="19" xfId="16" applyFont="1" applyFill="1" applyBorder="1" applyAlignment="1">
      <alignment vertical="top"/>
    </xf>
    <xf numFmtId="0" fontId="19" fillId="0" borderId="11" xfId="16" applyFont="1" applyFill="1" applyBorder="1" applyAlignment="1">
      <alignment vertical="top"/>
    </xf>
    <xf numFmtId="43" fontId="47" fillId="0" borderId="23" xfId="1" applyFont="1" applyFill="1" applyBorder="1"/>
    <xf numFmtId="43" fontId="47" fillId="0" borderId="6" xfId="1" applyFont="1" applyFill="1" applyBorder="1"/>
    <xf numFmtId="0" fontId="29" fillId="0" borderId="0" xfId="10" applyFont="1" applyBorder="1"/>
    <xf numFmtId="0" fontId="21" fillId="0" borderId="12" xfId="10" applyFont="1" applyFill="1" applyBorder="1" applyAlignment="1">
      <alignment horizontal="centerContinuous" vertical="center"/>
    </xf>
    <xf numFmtId="4" fontId="19" fillId="0" borderId="5" xfId="18" applyNumberFormat="1" applyFont="1" applyBorder="1"/>
    <xf numFmtId="0" fontId="19" fillId="0" borderId="12" xfId="10" applyFont="1" applyFill="1" applyBorder="1"/>
    <xf numFmtId="0" fontId="23" fillId="0" borderId="0" xfId="10" applyFont="1" applyBorder="1" applyAlignment="1">
      <alignment horizontal="center"/>
    </xf>
    <xf numFmtId="0" fontId="19" fillId="0" borderId="12" xfId="10" applyFont="1" applyBorder="1" applyAlignment="1">
      <alignment wrapText="1"/>
    </xf>
    <xf numFmtId="0" fontId="41" fillId="0" borderId="0" xfId="10" applyFont="1" applyBorder="1"/>
    <xf numFmtId="0" fontId="21" fillId="0" borderId="1" xfId="10" applyFont="1" applyFill="1" applyBorder="1" applyAlignment="1">
      <alignment horizontal="centerContinuous" vertical="center"/>
    </xf>
    <xf numFmtId="4" fontId="26" fillId="0" borderId="0" xfId="18" applyNumberFormat="1" applyFont="1" applyFill="1" applyBorder="1" applyAlignment="1">
      <alignment vertical="center"/>
    </xf>
    <xf numFmtId="0" fontId="16" fillId="0" borderId="0" xfId="10" applyFont="1" applyBorder="1"/>
    <xf numFmtId="167" fontId="19" fillId="0" borderId="0" xfId="10" applyNumberFormat="1" applyFont="1"/>
    <xf numFmtId="167" fontId="26" fillId="0" borderId="24" xfId="10" applyNumberFormat="1" applyFont="1" applyBorder="1" applyAlignment="1">
      <alignment vertical="center"/>
    </xf>
    <xf numFmtId="167" fontId="25" fillId="0" borderId="20" xfId="10" applyNumberFormat="1" applyFont="1" applyFill="1" applyBorder="1" applyAlignment="1">
      <alignment horizontal="center"/>
    </xf>
    <xf numFmtId="0" fontId="25" fillId="0" borderId="12" xfId="10" applyFont="1" applyFill="1" applyBorder="1" applyAlignment="1">
      <alignment horizontal="center"/>
    </xf>
    <xf numFmtId="167" fontId="42" fillId="3" borderId="20" xfId="10" applyNumberFormat="1" applyFont="1" applyFill="1" applyBorder="1" applyAlignment="1">
      <alignment horizontal="center"/>
    </xf>
    <xf numFmtId="0" fontId="42" fillId="3" borderId="20" xfId="10" applyFont="1" applyFill="1" applyBorder="1" applyAlignment="1">
      <alignment horizontal="center"/>
    </xf>
    <xf numFmtId="43" fontId="19" fillId="0" borderId="14" xfId="1" applyFont="1" applyFill="1" applyBorder="1"/>
    <xf numFmtId="0" fontId="42" fillId="3" borderId="1" xfId="10" applyFont="1" applyFill="1" applyBorder="1" applyAlignment="1">
      <alignment horizontal="center" vertical="center"/>
    </xf>
    <xf numFmtId="0" fontId="25" fillId="0" borderId="1" xfId="10" applyFont="1" applyFill="1" applyBorder="1" applyAlignment="1">
      <alignment horizontal="center" vertical="center"/>
    </xf>
    <xf numFmtId="43" fontId="19" fillId="0" borderId="0" xfId="11" applyFont="1"/>
    <xf numFmtId="0" fontId="38" fillId="0" borderId="0" xfId="16" applyFont="1"/>
    <xf numFmtId="0" fontId="36" fillId="3" borderId="20" xfId="16" applyFont="1" applyFill="1" applyBorder="1" applyAlignment="1">
      <alignment horizontal="center" vertical="center"/>
    </xf>
    <xf numFmtId="4" fontId="38" fillId="0" borderId="5" xfId="16" applyNumberFormat="1" applyFont="1" applyBorder="1"/>
    <xf numFmtId="0" fontId="33" fillId="0" borderId="0" xfId="16" applyFont="1" applyFill="1" applyBorder="1" applyAlignment="1">
      <alignment horizontal="left"/>
    </xf>
    <xf numFmtId="0" fontId="26" fillId="0" borderId="0" xfId="16" applyFont="1" applyBorder="1" applyAlignment="1">
      <alignment vertical="center"/>
    </xf>
    <xf numFmtId="4" fontId="26" fillId="0" borderId="0" xfId="16" applyNumberFormat="1" applyFont="1" applyBorder="1" applyAlignment="1">
      <alignment vertical="center"/>
    </xf>
    <xf numFmtId="4" fontId="38" fillId="0" borderId="0" xfId="16" applyNumberFormat="1" applyFont="1"/>
    <xf numFmtId="0" fontId="42" fillId="3" borderId="20" xfId="10" applyFont="1" applyFill="1" applyBorder="1" applyAlignment="1">
      <alignment horizontal="center" vertical="center"/>
    </xf>
    <xf numFmtId="0" fontId="19" fillId="0" borderId="0" xfId="19" applyFont="1"/>
    <xf numFmtId="0" fontId="24" fillId="3" borderId="20" xfId="19" applyFont="1" applyFill="1" applyBorder="1" applyAlignment="1">
      <alignment horizontal="center" vertical="center" wrapText="1"/>
    </xf>
    <xf numFmtId="0" fontId="21" fillId="0" borderId="12" xfId="19" applyFont="1" applyFill="1" applyBorder="1" applyAlignment="1">
      <alignment horizontal="center" vertical="center" wrapText="1"/>
    </xf>
    <xf numFmtId="0" fontId="58" fillId="7" borderId="0" xfId="19" applyFont="1" applyFill="1"/>
    <xf numFmtId="0" fontId="16" fillId="0" borderId="0" xfId="19" applyFont="1" applyFill="1"/>
    <xf numFmtId="0" fontId="28" fillId="3" borderId="1" xfId="16" applyFont="1" applyFill="1" applyBorder="1" applyAlignment="1">
      <alignment horizontal="center" vertical="center"/>
    </xf>
    <xf numFmtId="0" fontId="19" fillId="0" borderId="15" xfId="0" applyFont="1" applyBorder="1"/>
    <xf numFmtId="0" fontId="19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15" xfId="0" applyFont="1" applyBorder="1" applyAlignment="1">
      <alignment wrapText="1"/>
    </xf>
    <xf numFmtId="0" fontId="19" fillId="0" borderId="4" xfId="0" applyFont="1" applyBorder="1" applyAlignment="1">
      <alignment horizontal="center"/>
    </xf>
    <xf numFmtId="0" fontId="56" fillId="0" borderId="4" xfId="0" applyFont="1" applyBorder="1" applyAlignment="1">
      <alignment horizontal="center" wrapText="1"/>
    </xf>
    <xf numFmtId="0" fontId="56" fillId="0" borderId="7" xfId="0" applyFont="1" applyBorder="1" applyAlignment="1">
      <alignment horizontal="center" vertical="center"/>
    </xf>
    <xf numFmtId="0" fontId="56" fillId="0" borderId="4" xfId="0" applyFont="1" applyBorder="1"/>
    <xf numFmtId="0" fontId="19" fillId="0" borderId="7" xfId="0" applyFont="1" applyBorder="1" applyAlignment="1">
      <alignment wrapText="1"/>
    </xf>
    <xf numFmtId="0" fontId="19" fillId="0" borderId="17" xfId="0" applyFont="1" applyBorder="1" applyAlignment="1">
      <alignment wrapText="1"/>
    </xf>
    <xf numFmtId="0" fontId="56" fillId="0" borderId="12" xfId="0" applyFont="1" applyBorder="1" applyAlignment="1">
      <alignment horizontal="center"/>
    </xf>
    <xf numFmtId="0" fontId="56" fillId="0" borderId="4" xfId="0" applyFont="1" applyBorder="1" applyAlignment="1">
      <alignment wrapText="1"/>
    </xf>
    <xf numFmtId="0" fontId="19" fillId="0" borderId="4" xfId="0" applyFont="1" applyBorder="1" applyAlignment="1">
      <alignment wrapText="1"/>
    </xf>
    <xf numFmtId="43" fontId="0" fillId="0" borderId="0" xfId="0" applyNumberFormat="1"/>
    <xf numFmtId="0" fontId="0" fillId="0" borderId="0" xfId="0" applyAlignment="1">
      <alignment horizontal="left" indent="1"/>
    </xf>
    <xf numFmtId="0" fontId="25" fillId="0" borderId="5" xfId="10" applyFont="1" applyFill="1" applyBorder="1" applyAlignment="1">
      <alignment horizontal="center"/>
    </xf>
    <xf numFmtId="0" fontId="26" fillId="0" borderId="12" xfId="10" applyFont="1" applyFill="1" applyBorder="1" applyAlignment="1"/>
    <xf numFmtId="43" fontId="26" fillId="0" borderId="5" xfId="10" applyNumberFormat="1" applyFont="1" applyFill="1" applyBorder="1" applyAlignment="1"/>
    <xf numFmtId="0" fontId="19" fillId="0" borderId="12" xfId="10" applyFont="1" applyFill="1" applyBorder="1" applyAlignment="1">
      <alignment wrapText="1"/>
    </xf>
    <xf numFmtId="0" fontId="15" fillId="0" borderId="0" xfId="10"/>
    <xf numFmtId="43" fontId="19" fillId="0" borderId="12" xfId="12" applyFont="1" applyBorder="1"/>
    <xf numFmtId="43" fontId="19" fillId="0" borderId="5" xfId="12" applyFont="1" applyFill="1" applyBorder="1"/>
    <xf numFmtId="0" fontId="25" fillId="0" borderId="0" xfId="10" applyFont="1" applyFill="1"/>
    <xf numFmtId="0" fontId="0" fillId="0" borderId="0" xfId="0" applyAlignment="1">
      <alignment horizontal="left"/>
    </xf>
    <xf numFmtId="0" fontId="19" fillId="7" borderId="12" xfId="19" applyFont="1" applyFill="1" applyBorder="1" applyAlignment="1">
      <alignment horizontal="left" vertical="center" wrapText="1"/>
    </xf>
    <xf numFmtId="0" fontId="22" fillId="0" borderId="1" xfId="19" applyFont="1" applyFill="1" applyBorder="1" applyAlignment="1">
      <alignment horizontal="left" wrapText="1"/>
    </xf>
    <xf numFmtId="0" fontId="19" fillId="0" borderId="7" xfId="0" applyFont="1" applyBorder="1"/>
    <xf numFmtId="0" fontId="52" fillId="0" borderId="0" xfId="0" applyFont="1"/>
    <xf numFmtId="0" fontId="52" fillId="0" borderId="0" xfId="0" applyFont="1" applyBorder="1"/>
    <xf numFmtId="4" fontId="52" fillId="0" borderId="0" xfId="0" applyNumberFormat="1" applyFont="1"/>
    <xf numFmtId="0" fontId="54" fillId="0" borderId="0" xfId="8" applyFont="1" applyFill="1"/>
    <xf numFmtId="0" fontId="64" fillId="0" borderId="0" xfId="0" applyFont="1"/>
    <xf numFmtId="0" fontId="20" fillId="8" borderId="30" xfId="0" applyFont="1" applyFill="1" applyBorder="1" applyAlignment="1">
      <alignment horizontal="center" wrapText="1"/>
    </xf>
    <xf numFmtId="0" fontId="20" fillId="8" borderId="7" xfId="0" applyFont="1" applyFill="1" applyBorder="1" applyAlignment="1">
      <alignment horizontal="center" wrapText="1"/>
    </xf>
    <xf numFmtId="0" fontId="20" fillId="9" borderId="3" xfId="0" applyFont="1" applyFill="1" applyBorder="1" applyAlignment="1">
      <alignment horizontal="center"/>
    </xf>
    <xf numFmtId="0" fontId="20" fillId="9" borderId="1" xfId="0" applyFont="1" applyFill="1" applyBorder="1" applyAlignment="1">
      <alignment horizontal="center"/>
    </xf>
    <xf numFmtId="4" fontId="64" fillId="0" borderId="31" xfId="8" applyNumberFormat="1" applyFont="1" applyFill="1" applyBorder="1" applyAlignment="1">
      <alignment horizontal="right"/>
    </xf>
    <xf numFmtId="4" fontId="64" fillId="0" borderId="4" xfId="8" applyNumberFormat="1" applyFont="1" applyBorder="1"/>
    <xf numFmtId="4" fontId="64" fillId="0" borderId="4" xfId="8" applyNumberFormat="1" applyFont="1" applyBorder="1" applyAlignment="1">
      <alignment horizontal="center"/>
    </xf>
    <xf numFmtId="0" fontId="64" fillId="0" borderId="0" xfId="0" applyFont="1" applyBorder="1"/>
    <xf numFmtId="4" fontId="64" fillId="0" borderId="0" xfId="0" applyNumberFormat="1" applyFont="1" applyBorder="1"/>
    <xf numFmtId="0" fontId="32" fillId="0" borderId="0" xfId="0" applyFont="1" applyBorder="1"/>
    <xf numFmtId="4" fontId="64" fillId="0" borderId="0" xfId="0" applyNumberFormat="1" applyFont="1"/>
    <xf numFmtId="43" fontId="53" fillId="0" borderId="0" xfId="1" applyFont="1" applyBorder="1" applyAlignment="1">
      <alignment horizontal="left"/>
    </xf>
    <xf numFmtId="43" fontId="53" fillId="0" borderId="20" xfId="1" applyFont="1" applyBorder="1" applyAlignment="1">
      <alignment horizontal="left"/>
    </xf>
    <xf numFmtId="43" fontId="21" fillId="0" borderId="5" xfId="20" applyNumberFormat="1" applyFont="1" applyFill="1" applyBorder="1" applyAlignment="1">
      <alignment horizontal="center" vertical="center" wrapText="1"/>
    </xf>
    <xf numFmtId="43" fontId="19" fillId="7" borderId="5" xfId="20" applyFont="1" applyFill="1" applyBorder="1" applyAlignment="1">
      <alignment horizontal="center" vertical="center" wrapText="1"/>
    </xf>
    <xf numFmtId="43" fontId="22" fillId="0" borderId="5" xfId="20" applyFont="1" applyFill="1" applyBorder="1" applyAlignment="1">
      <alignment horizontal="left" wrapText="1"/>
    </xf>
    <xf numFmtId="0" fontId="23" fillId="0" borderId="4" xfId="0" applyFont="1" applyBorder="1"/>
    <xf numFmtId="0" fontId="23" fillId="0" borderId="3" xfId="0" applyFont="1" applyBorder="1"/>
    <xf numFmtId="0" fontId="19" fillId="0" borderId="12" xfId="16" applyFont="1" applyBorder="1" applyAlignment="1">
      <alignment wrapText="1"/>
    </xf>
    <xf numFmtId="0" fontId="16" fillId="0" borderId="1" xfId="10" applyFont="1" applyBorder="1" applyAlignment="1">
      <alignment wrapText="1"/>
    </xf>
    <xf numFmtId="0" fontId="16" fillId="0" borderId="5" xfId="10" applyFont="1" applyBorder="1" applyAlignment="1">
      <alignment wrapText="1"/>
    </xf>
    <xf numFmtId="0" fontId="19" fillId="0" borderId="0" xfId="10" applyFont="1" applyBorder="1" applyAlignment="1">
      <alignment vertical="center"/>
    </xf>
    <xf numFmtId="0" fontId="19" fillId="0" borderId="1" xfId="10" applyFont="1" applyBorder="1"/>
    <xf numFmtId="167" fontId="19" fillId="0" borderId="0" xfId="10" applyNumberFormat="1" applyFont="1" applyBorder="1"/>
    <xf numFmtId="0" fontId="26" fillId="0" borderId="12" xfId="10" applyFont="1" applyBorder="1" applyAlignment="1">
      <alignment vertical="center"/>
    </xf>
    <xf numFmtId="4" fontId="26" fillId="0" borderId="5" xfId="18" applyNumberFormat="1" applyFont="1" applyFill="1" applyBorder="1" applyAlignment="1">
      <alignment vertical="center"/>
    </xf>
    <xf numFmtId="167" fontId="19" fillId="0" borderId="5" xfId="10" applyNumberFormat="1" applyFont="1" applyBorder="1"/>
    <xf numFmtId="0" fontId="26" fillId="0" borderId="20" xfId="10" applyFont="1" applyFill="1" applyBorder="1" applyAlignment="1"/>
    <xf numFmtId="43" fontId="26" fillId="0" borderId="20" xfId="10" applyNumberFormat="1" applyFont="1" applyFill="1" applyBorder="1" applyAlignment="1"/>
    <xf numFmtId="0" fontId="16" fillId="0" borderId="0" xfId="0" applyFont="1" applyAlignment="1">
      <alignment horizontal="justify"/>
    </xf>
    <xf numFmtId="0" fontId="19" fillId="0" borderId="30" xfId="16" applyFont="1" applyFill="1" applyBorder="1"/>
    <xf numFmtId="0" fontId="0" fillId="7" borderId="0" xfId="0" applyFill="1"/>
    <xf numFmtId="0" fontId="15" fillId="0" borderId="0" xfId="0" applyFont="1"/>
    <xf numFmtId="0" fontId="68" fillId="16" borderId="0" xfId="16" applyFont="1" applyFill="1" applyAlignment="1">
      <alignment vertical="center"/>
    </xf>
    <xf numFmtId="49" fontId="70" fillId="18" borderId="0" xfId="16" applyNumberFormat="1" applyFont="1" applyFill="1" applyBorder="1" applyAlignment="1">
      <alignment vertical="center"/>
    </xf>
    <xf numFmtId="49" fontId="45" fillId="18" borderId="0" xfId="16" applyNumberFormat="1" applyFont="1" applyFill="1" applyBorder="1" applyAlignment="1">
      <alignment horizontal="center" vertical="center"/>
    </xf>
    <xf numFmtId="49" fontId="72" fillId="18" borderId="0" xfId="16" applyNumberFormat="1" applyFont="1" applyFill="1" applyBorder="1" applyAlignment="1">
      <alignment horizontal="center" vertical="center" wrapText="1"/>
    </xf>
    <xf numFmtId="49" fontId="71" fillId="18" borderId="0" xfId="16" applyNumberFormat="1" applyFont="1" applyFill="1" applyBorder="1" applyAlignment="1">
      <alignment horizontal="center" vertical="center" wrapText="1"/>
    </xf>
    <xf numFmtId="49" fontId="72" fillId="18" borderId="0" xfId="16" applyNumberFormat="1" applyFont="1" applyFill="1" applyBorder="1" applyAlignment="1">
      <alignment horizontal="center"/>
    </xf>
    <xf numFmtId="4" fontId="73" fillId="18" borderId="0" xfId="16" applyNumberFormat="1" applyFont="1" applyFill="1" applyBorder="1" applyAlignment="1">
      <alignment horizontal="right"/>
    </xf>
    <xf numFmtId="4" fontId="72" fillId="18" borderId="0" xfId="16" applyNumberFormat="1" applyFont="1" applyFill="1" applyBorder="1" applyAlignment="1">
      <alignment horizontal="right"/>
    </xf>
    <xf numFmtId="0" fontId="68" fillId="18" borderId="0" xfId="16" applyFont="1" applyFill="1" applyBorder="1" applyAlignment="1">
      <alignment vertical="center"/>
    </xf>
    <xf numFmtId="0" fontId="77" fillId="0" borderId="0" xfId="0" applyFont="1"/>
    <xf numFmtId="0" fontId="15" fillId="0" borderId="62" xfId="16" applyBorder="1"/>
    <xf numFmtId="0" fontId="15" fillId="0" borderId="63" xfId="16" applyBorder="1"/>
    <xf numFmtId="0" fontId="15" fillId="0" borderId="64" xfId="16" applyBorder="1"/>
    <xf numFmtId="0" fontId="15" fillId="0" borderId="65" xfId="16" applyBorder="1"/>
    <xf numFmtId="0" fontId="15" fillId="0" borderId="0" xfId="16" applyBorder="1"/>
    <xf numFmtId="0" fontId="15" fillId="0" borderId="66" xfId="16" applyBorder="1"/>
    <xf numFmtId="0" fontId="15" fillId="0" borderId="67" xfId="16" applyBorder="1"/>
    <xf numFmtId="0" fontId="15" fillId="0" borderId="68" xfId="16" applyBorder="1"/>
    <xf numFmtId="0" fontId="15" fillId="0" borderId="69" xfId="16" applyBorder="1"/>
    <xf numFmtId="0" fontId="56" fillId="0" borderId="7" xfId="0" applyFont="1" applyBorder="1" applyAlignment="1">
      <alignment horizontal="center" vertical="center" wrapText="1"/>
    </xf>
    <xf numFmtId="0" fontId="56" fillId="0" borderId="4" xfId="0" applyFont="1" applyBorder="1" applyAlignment="1">
      <alignment horizontal="center"/>
    </xf>
    <xf numFmtId="43" fontId="19" fillId="0" borderId="5" xfId="12" applyFont="1" applyFill="1" applyBorder="1" applyAlignment="1">
      <alignment horizontal="center"/>
    </xf>
    <xf numFmtId="0" fontId="19" fillId="0" borderId="12" xfId="16" applyFont="1" applyBorder="1" applyAlignment="1"/>
    <xf numFmtId="0" fontId="19" fillId="0" borderId="0" xfId="16" applyFont="1" applyBorder="1" applyAlignment="1"/>
    <xf numFmtId="0" fontId="19" fillId="0" borderId="0" xfId="16" applyFont="1" applyAlignment="1"/>
    <xf numFmtId="43" fontId="21" fillId="0" borderId="5" xfId="16" applyNumberFormat="1" applyFont="1" applyBorder="1" applyAlignment="1"/>
    <xf numFmtId="0" fontId="25" fillId="0" borderId="0" xfId="16" applyFont="1" applyAlignment="1"/>
    <xf numFmtId="0" fontId="19" fillId="0" borderId="4" xfId="16" applyFont="1" applyBorder="1" applyAlignment="1">
      <alignment horizontal="left"/>
    </xf>
    <xf numFmtId="43" fontId="19" fillId="0" borderId="5" xfId="16" applyNumberFormat="1" applyFont="1" applyBorder="1" applyAlignment="1"/>
    <xf numFmtId="43" fontId="19" fillId="0" borderId="0" xfId="1" applyFont="1" applyBorder="1" applyAlignment="1"/>
    <xf numFmtId="0" fontId="19" fillId="0" borderId="4" xfId="16" applyFont="1" applyBorder="1" applyAlignment="1"/>
    <xf numFmtId="43" fontId="19" fillId="0" borderId="5" xfId="1" applyFont="1" applyBorder="1" applyAlignment="1"/>
    <xf numFmtId="43" fontId="19" fillId="0" borderId="0" xfId="1" applyFont="1" applyAlignment="1"/>
    <xf numFmtId="0" fontId="19" fillId="0" borderId="15" xfId="0" applyFont="1" applyBorder="1" applyAlignment="1">
      <alignment horizontal="center" wrapText="1"/>
    </xf>
    <xf numFmtId="0" fontId="56" fillId="0" borderId="0" xfId="0" applyFont="1" applyBorder="1" applyAlignment="1">
      <alignment wrapText="1"/>
    </xf>
    <xf numFmtId="0" fontId="19" fillId="0" borderId="0" xfId="0" applyFont="1" applyBorder="1" applyAlignment="1">
      <alignment horizontal="center"/>
    </xf>
    <xf numFmtId="166" fontId="56" fillId="0" borderId="0" xfId="1" applyNumberFormat="1" applyFont="1" applyBorder="1" applyAlignment="1">
      <alignment horizontal="center"/>
    </xf>
    <xf numFmtId="0" fontId="19" fillId="0" borderId="22" xfId="0" applyFont="1" applyBorder="1" applyAlignment="1">
      <alignment wrapText="1"/>
    </xf>
    <xf numFmtId="0" fontId="19" fillId="0" borderId="12" xfId="0" applyFont="1" applyBorder="1"/>
    <xf numFmtId="0" fontId="56" fillId="0" borderId="5" xfId="0" applyFont="1" applyBorder="1"/>
    <xf numFmtId="0" fontId="16" fillId="0" borderId="4" xfId="0" applyFont="1" applyBorder="1" applyAlignment="1">
      <alignment vertical="top" wrapText="1"/>
    </xf>
    <xf numFmtId="0" fontId="21" fillId="0" borderId="4" xfId="0" applyFont="1" applyBorder="1" applyAlignment="1">
      <alignment horizontal="center" vertical="top" wrapText="1"/>
    </xf>
    <xf numFmtId="0" fontId="25" fillId="0" borderId="5" xfId="10" applyFont="1" applyFill="1" applyBorder="1" applyAlignment="1">
      <alignment horizontal="center" vertical="center"/>
    </xf>
    <xf numFmtId="4" fontId="21" fillId="0" borderId="4" xfId="0" applyNumberFormat="1" applyFont="1" applyBorder="1" applyAlignment="1">
      <alignment horizontal="right" wrapText="1"/>
    </xf>
    <xf numFmtId="4" fontId="16" fillId="0" borderId="4" xfId="0" applyNumberFormat="1" applyFont="1" applyBorder="1" applyAlignment="1">
      <alignment horizontal="right" wrapText="1"/>
    </xf>
    <xf numFmtId="0" fontId="16" fillId="0" borderId="4" xfId="0" applyFont="1" applyBorder="1" applyAlignment="1">
      <alignment wrapText="1"/>
    </xf>
    <xf numFmtId="0" fontId="21" fillId="0" borderId="4" xfId="0" applyFont="1" applyBorder="1" applyAlignment="1">
      <alignment wrapText="1"/>
    </xf>
    <xf numFmtId="4" fontId="19" fillId="0" borderId="0" xfId="10" applyNumberFormat="1" applyFont="1" applyBorder="1"/>
    <xf numFmtId="0" fontId="18" fillId="0" borderId="0" xfId="10" applyFont="1" applyAlignment="1">
      <alignment horizontal="center"/>
    </xf>
    <xf numFmtId="0" fontId="19" fillId="0" borderId="0" xfId="10" applyFont="1" applyAlignment="1"/>
    <xf numFmtId="0" fontId="19" fillId="0" borderId="11" xfId="16" applyFont="1" applyFill="1" applyBorder="1" applyAlignment="1">
      <alignment horizontal="center" vertical="top"/>
    </xf>
    <xf numFmtId="43" fontId="47" fillId="0" borderId="26" xfId="1" applyFont="1" applyFill="1" applyBorder="1"/>
    <xf numFmtId="43" fontId="47" fillId="0" borderId="8" xfId="1" applyFont="1" applyFill="1" applyBorder="1"/>
    <xf numFmtId="43" fontId="47" fillId="0" borderId="29" xfId="1" applyFont="1" applyFill="1" applyBorder="1"/>
    <xf numFmtId="167" fontId="26" fillId="0" borderId="1" xfId="10" applyNumberFormat="1" applyFont="1" applyBorder="1" applyAlignment="1">
      <alignment vertical="center"/>
    </xf>
    <xf numFmtId="0" fontId="43" fillId="0" borderId="12" xfId="10" applyFont="1" applyBorder="1"/>
    <xf numFmtId="4" fontId="79" fillId="0" borderId="5" xfId="16" applyNumberFormat="1" applyFont="1" applyBorder="1"/>
    <xf numFmtId="0" fontId="67" fillId="0" borderId="12" xfId="16" applyFont="1" applyFill="1" applyBorder="1" applyAlignment="1">
      <alignment wrapText="1"/>
    </xf>
    <xf numFmtId="4" fontId="80" fillId="0" borderId="5" xfId="16" applyNumberFormat="1" applyFont="1" applyBorder="1"/>
    <xf numFmtId="0" fontId="47" fillId="0" borderId="0" xfId="16" applyFont="1"/>
    <xf numFmtId="0" fontId="43" fillId="0" borderId="12" xfId="10" applyFont="1" applyBorder="1" applyAlignment="1">
      <alignment wrapText="1"/>
    </xf>
    <xf numFmtId="0" fontId="21" fillId="0" borderId="0" xfId="0" applyFont="1" applyAlignment="1">
      <alignment horizontal="center"/>
    </xf>
    <xf numFmtId="0" fontId="19" fillId="0" borderId="0" xfId="10" applyFont="1" applyFill="1" applyBorder="1"/>
    <xf numFmtId="43" fontId="23" fillId="0" borderId="0" xfId="1" applyFont="1" applyBorder="1"/>
    <xf numFmtId="0" fontId="35" fillId="7" borderId="57" xfId="0" applyFont="1" applyFill="1" applyBorder="1" applyAlignment="1">
      <alignment horizontal="center"/>
    </xf>
    <xf numFmtId="0" fontId="35" fillId="7" borderId="58" xfId="0" applyFont="1" applyFill="1" applyBorder="1" applyAlignment="1">
      <alignment horizontal="center"/>
    </xf>
    <xf numFmtId="0" fontId="0" fillId="7" borderId="59" xfId="0" applyFill="1" applyBorder="1"/>
    <xf numFmtId="49" fontId="15" fillId="0" borderId="56" xfId="0" applyNumberFormat="1" applyFont="1" applyBorder="1" applyAlignment="1">
      <alignment horizontal="center" wrapText="1"/>
    </xf>
    <xf numFmtId="0" fontId="0" fillId="0" borderId="28" xfId="0" applyBorder="1"/>
    <xf numFmtId="0" fontId="0" fillId="0" borderId="26" xfId="0" applyBorder="1"/>
    <xf numFmtId="0" fontId="0" fillId="0" borderId="56" xfId="0" applyBorder="1"/>
    <xf numFmtId="49" fontId="15" fillId="0" borderId="57" xfId="0" applyNumberFormat="1" applyFont="1" applyBorder="1" applyAlignment="1">
      <alignment horizontal="center" wrapText="1"/>
    </xf>
    <xf numFmtId="49" fontId="15" fillId="0" borderId="59" xfId="0" applyNumberFormat="1" applyFont="1" applyBorder="1" applyAlignment="1">
      <alignment horizontal="center" wrapText="1"/>
    </xf>
    <xf numFmtId="0" fontId="16" fillId="0" borderId="0" xfId="0" applyFont="1"/>
    <xf numFmtId="0" fontId="21" fillId="7" borderId="57" xfId="0" applyFont="1" applyFill="1" applyBorder="1" applyAlignment="1">
      <alignment horizontal="center"/>
    </xf>
    <xf numFmtId="0" fontId="21" fillId="7" borderId="55" xfId="0" applyFont="1" applyFill="1" applyBorder="1" applyAlignment="1">
      <alignment horizontal="center"/>
    </xf>
    <xf numFmtId="0" fontId="81" fillId="15" borderId="57" xfId="0" applyFont="1" applyFill="1" applyBorder="1" applyAlignment="1">
      <alignment horizontal="center"/>
    </xf>
    <xf numFmtId="0" fontId="21" fillId="14" borderId="57" xfId="0" applyFont="1" applyFill="1" applyBorder="1" applyAlignment="1">
      <alignment horizontal="center"/>
    </xf>
    <xf numFmtId="0" fontId="21" fillId="7" borderId="56" xfId="0" applyFont="1" applyFill="1" applyBorder="1" applyAlignment="1">
      <alignment horizontal="center"/>
    </xf>
    <xf numFmtId="0" fontId="21" fillId="7" borderId="58" xfId="0" applyFont="1" applyFill="1" applyBorder="1" applyAlignment="1">
      <alignment horizontal="center"/>
    </xf>
    <xf numFmtId="0" fontId="21" fillId="7" borderId="0" xfId="0" applyFont="1" applyFill="1" applyBorder="1" applyAlignment="1">
      <alignment horizontal="center"/>
    </xf>
    <xf numFmtId="0" fontId="22" fillId="15" borderId="58" xfId="0" applyFont="1" applyFill="1" applyBorder="1" applyAlignment="1">
      <alignment horizontal="center"/>
    </xf>
    <xf numFmtId="0" fontId="21" fillId="14" borderId="58" xfId="0" applyFont="1" applyFill="1" applyBorder="1" applyAlignment="1">
      <alignment horizontal="center"/>
    </xf>
    <xf numFmtId="0" fontId="21" fillId="7" borderId="26" xfId="0" applyFont="1" applyFill="1" applyBorder="1" applyAlignment="1">
      <alignment horizontal="center"/>
    </xf>
    <xf numFmtId="0" fontId="16" fillId="7" borderId="59" xfId="0" applyFont="1" applyFill="1" applyBorder="1"/>
    <xf numFmtId="0" fontId="16" fillId="7" borderId="27" xfId="0" applyFont="1" applyFill="1" applyBorder="1"/>
    <xf numFmtId="0" fontId="22" fillId="15" borderId="59" xfId="0" applyFont="1" applyFill="1" applyBorder="1" applyAlignment="1">
      <alignment horizontal="center"/>
    </xf>
    <xf numFmtId="0" fontId="16" fillId="14" borderId="59" xfId="0" applyFont="1" applyFill="1" applyBorder="1"/>
    <xf numFmtId="0" fontId="16" fillId="7" borderId="26" xfId="0" applyFont="1" applyFill="1" applyBorder="1"/>
    <xf numFmtId="0" fontId="54" fillId="0" borderId="54" xfId="0" applyFont="1" applyBorder="1" applyAlignment="1">
      <alignment wrapText="1"/>
    </xf>
    <xf numFmtId="0" fontId="16" fillId="0" borderId="57" xfId="0" applyFont="1" applyBorder="1"/>
    <xf numFmtId="43" fontId="16" fillId="0" borderId="57" xfId="0" applyNumberFormat="1" applyFont="1" applyBorder="1"/>
    <xf numFmtId="43" fontId="22" fillId="15" borderId="54" xfId="0" applyNumberFormat="1" applyFont="1" applyFill="1" applyBorder="1"/>
    <xf numFmtId="43" fontId="16" fillId="14" borderId="54" xfId="0" applyNumberFormat="1" applyFont="1" applyFill="1" applyBorder="1"/>
    <xf numFmtId="0" fontId="54" fillId="0" borderId="57" xfId="0" applyFont="1" applyBorder="1" applyAlignment="1">
      <alignment wrapText="1"/>
    </xf>
    <xf numFmtId="0" fontId="54" fillId="0" borderId="27" xfId="0" applyFont="1" applyBorder="1"/>
    <xf numFmtId="0" fontId="16" fillId="0" borderId="59" xfId="0" applyFont="1" applyBorder="1"/>
    <xf numFmtId="43" fontId="16" fillId="0" borderId="59" xfId="0" applyNumberFormat="1" applyFont="1" applyBorder="1"/>
    <xf numFmtId="43" fontId="22" fillId="15" borderId="27" xfId="0" applyNumberFormat="1" applyFont="1" applyFill="1" applyBorder="1"/>
    <xf numFmtId="43" fontId="16" fillId="14" borderId="27" xfId="0" applyNumberFormat="1" applyFont="1" applyFill="1" applyBorder="1"/>
    <xf numFmtId="0" fontId="54" fillId="0" borderId="59" xfId="0" applyFont="1" applyBorder="1"/>
    <xf numFmtId="0" fontId="54" fillId="0" borderId="54" xfId="0" applyFont="1" applyBorder="1"/>
    <xf numFmtId="0" fontId="54" fillId="0" borderId="18" xfId="0" applyFont="1" applyBorder="1"/>
    <xf numFmtId="0" fontId="16" fillId="0" borderId="58" xfId="0" applyFont="1" applyBorder="1"/>
    <xf numFmtId="43" fontId="16" fillId="0" borderId="58" xfId="0" applyNumberFormat="1" applyFont="1" applyBorder="1"/>
    <xf numFmtId="43" fontId="82" fillId="15" borderId="18" xfId="0" applyNumberFormat="1" applyFont="1" applyFill="1" applyBorder="1"/>
    <xf numFmtId="43" fontId="83" fillId="14" borderId="18" xfId="1" applyFont="1" applyFill="1" applyBorder="1"/>
    <xf numFmtId="0" fontId="54" fillId="0" borderId="58" xfId="0" applyFont="1" applyBorder="1"/>
    <xf numFmtId="43" fontId="22" fillId="15" borderId="18" xfId="0" applyNumberFormat="1" applyFont="1" applyFill="1" applyBorder="1"/>
    <xf numFmtId="43" fontId="16" fillId="14" borderId="18" xfId="0" applyNumberFormat="1" applyFont="1" applyFill="1" applyBorder="1"/>
    <xf numFmtId="43" fontId="84" fillId="0" borderId="59" xfId="0" applyNumberFormat="1" applyFont="1" applyBorder="1"/>
    <xf numFmtId="43" fontId="16" fillId="14" borderId="27" xfId="1" applyFont="1" applyFill="1" applyBorder="1"/>
    <xf numFmtId="43" fontId="84" fillId="0" borderId="57" xfId="0" applyNumberFormat="1" applyFont="1" applyBorder="1"/>
    <xf numFmtId="43" fontId="16" fillId="14" borderId="54" xfId="1" applyFont="1" applyFill="1" applyBorder="1"/>
    <xf numFmtId="0" fontId="54" fillId="0" borderId="57" xfId="0" applyFont="1" applyBorder="1"/>
    <xf numFmtId="0" fontId="54" fillId="0" borderId="18" xfId="0" applyFont="1" applyBorder="1" applyAlignment="1">
      <alignment wrapText="1"/>
    </xf>
    <xf numFmtId="0" fontId="54" fillId="0" borderId="58" xfId="0" applyFont="1" applyBorder="1" applyAlignment="1">
      <alignment wrapText="1"/>
    </xf>
    <xf numFmtId="0" fontId="85" fillId="0" borderId="18" xfId="0" applyFont="1" applyBorder="1"/>
    <xf numFmtId="49" fontId="16" fillId="0" borderId="59" xfId="0" applyNumberFormat="1" applyFont="1" applyBorder="1" applyAlignment="1">
      <alignment horizontal="center"/>
    </xf>
    <xf numFmtId="43" fontId="16" fillId="0" borderId="59" xfId="0" applyNumberFormat="1" applyFont="1" applyBorder="1" applyAlignment="1">
      <alignment horizontal="center"/>
    </xf>
    <xf numFmtId="0" fontId="86" fillId="0" borderId="27" xfId="0" applyFont="1" applyBorder="1"/>
    <xf numFmtId="43" fontId="16" fillId="0" borderId="57" xfId="1" applyFont="1" applyBorder="1"/>
    <xf numFmtId="49" fontId="16" fillId="14" borderId="27" xfId="0" applyNumberFormat="1" applyFont="1" applyFill="1" applyBorder="1" applyAlignment="1">
      <alignment horizontal="center"/>
    </xf>
    <xf numFmtId="43" fontId="16" fillId="14" borderId="18" xfId="1" applyFont="1" applyFill="1" applyBorder="1"/>
    <xf numFmtId="0" fontId="54" fillId="0" borderId="59" xfId="0" applyFont="1" applyBorder="1" applyAlignment="1">
      <alignment wrapText="1"/>
    </xf>
    <xf numFmtId="0" fontId="21" fillId="0" borderId="0" xfId="0" applyFont="1"/>
    <xf numFmtId="43" fontId="16" fillId="0" borderId="0" xfId="0" applyNumberFormat="1" applyFont="1"/>
    <xf numFmtId="0" fontId="81" fillId="0" borderId="0" xfId="0" applyFont="1" applyAlignment="1">
      <alignment horizontal="justify" wrapText="1"/>
    </xf>
    <xf numFmtId="49" fontId="70" fillId="16" borderId="61" xfId="0" applyNumberFormat="1" applyFont="1" applyFill="1" applyBorder="1" applyAlignment="1">
      <alignment vertical="center"/>
    </xf>
    <xf numFmtId="49" fontId="45" fillId="16" borderId="61" xfId="0" applyNumberFormat="1" applyFont="1" applyFill="1" applyBorder="1" applyAlignment="1">
      <alignment horizontal="center" vertical="center"/>
    </xf>
    <xf numFmtId="49" fontId="72" fillId="17" borderId="61" xfId="0" applyNumberFormat="1" applyFont="1" applyFill="1" applyBorder="1" applyAlignment="1">
      <alignment horizontal="center" vertical="center" wrapText="1"/>
    </xf>
    <xf numFmtId="49" fontId="71" fillId="17" borderId="61" xfId="0" applyNumberFormat="1" applyFont="1" applyFill="1" applyBorder="1" applyAlignment="1">
      <alignment horizontal="center" vertical="center" wrapText="1"/>
    </xf>
    <xf numFmtId="49" fontId="72" fillId="17" borderId="61" xfId="0" applyNumberFormat="1" applyFont="1" applyFill="1" applyBorder="1" applyAlignment="1">
      <alignment horizontal="center"/>
    </xf>
    <xf numFmtId="4" fontId="73" fillId="16" borderId="61" xfId="0" applyNumberFormat="1" applyFont="1" applyFill="1" applyBorder="1" applyAlignment="1">
      <alignment horizontal="right"/>
    </xf>
    <xf numFmtId="4" fontId="72" fillId="16" borderId="61" xfId="0" applyNumberFormat="1" applyFont="1" applyFill="1" applyBorder="1" applyAlignment="1">
      <alignment horizontal="right"/>
    </xf>
    <xf numFmtId="4" fontId="72" fillId="20" borderId="61" xfId="0" applyNumberFormat="1" applyFont="1" applyFill="1" applyBorder="1" applyAlignment="1">
      <alignment horizontal="right"/>
    </xf>
    <xf numFmtId="4" fontId="64" fillId="0" borderId="4" xfId="8" applyNumberFormat="1" applyFont="1" applyFill="1" applyBorder="1"/>
    <xf numFmtId="0" fontId="20" fillId="8" borderId="84" xfId="0" applyFont="1" applyFill="1" applyBorder="1" applyAlignment="1">
      <alignment horizontal="center" wrapText="1"/>
    </xf>
    <xf numFmtId="0" fontId="20" fillId="9" borderId="14" xfId="0" applyFont="1" applyFill="1" applyBorder="1" applyAlignment="1">
      <alignment horizontal="center"/>
    </xf>
    <xf numFmtId="167" fontId="64" fillId="0" borderId="14" xfId="7" applyNumberFormat="1" applyFont="1" applyFill="1" applyBorder="1"/>
    <xf numFmtId="167" fontId="64" fillId="0" borderId="14" xfId="7" applyNumberFormat="1" applyFont="1" applyFill="1" applyBorder="1" applyAlignment="1">
      <alignment horizontal="right"/>
    </xf>
    <xf numFmtId="0" fontId="20" fillId="8" borderId="79" xfId="0" applyFont="1" applyFill="1" applyBorder="1" applyAlignment="1">
      <alignment horizontal="center" wrapText="1"/>
    </xf>
    <xf numFmtId="0" fontId="20" fillId="9" borderId="12" xfId="0" applyFont="1" applyFill="1" applyBorder="1" applyAlignment="1">
      <alignment horizontal="center"/>
    </xf>
    <xf numFmtId="4" fontId="64" fillId="0" borderId="12" xfId="8" applyNumberFormat="1" applyFont="1" applyFill="1" applyBorder="1" applyAlignment="1">
      <alignment horizontal="right"/>
    </xf>
    <xf numFmtId="0" fontId="20" fillId="8" borderId="85" xfId="0" applyFont="1" applyFill="1" applyBorder="1" applyAlignment="1">
      <alignment horizontal="center" wrapText="1"/>
    </xf>
    <xf numFmtId="0" fontId="20" fillId="9" borderId="31" xfId="0" applyFont="1" applyFill="1" applyBorder="1" applyAlignment="1">
      <alignment horizontal="center"/>
    </xf>
    <xf numFmtId="0" fontId="64" fillId="0" borderId="31" xfId="8" applyFont="1" applyFill="1" applyBorder="1"/>
    <xf numFmtId="0" fontId="64" fillId="0" borderId="31" xfId="8" applyFont="1" applyFill="1" applyBorder="1" applyAlignment="1">
      <alignment horizontal="center"/>
    </xf>
    <xf numFmtId="41" fontId="64" fillId="0" borderId="31" xfId="7" applyFont="1" applyFill="1" applyBorder="1"/>
    <xf numFmtId="167" fontId="64" fillId="0" borderId="31" xfId="7" applyNumberFormat="1" applyFont="1" applyFill="1" applyBorder="1"/>
    <xf numFmtId="167" fontId="64" fillId="0" borderId="31" xfId="7" applyNumberFormat="1" applyFont="1" applyFill="1" applyBorder="1" applyAlignment="1">
      <alignment horizontal="right"/>
    </xf>
    <xf numFmtId="4" fontId="64" fillId="0" borderId="14" xfId="8" applyNumberFormat="1" applyFont="1" applyFill="1" applyBorder="1" applyAlignment="1">
      <alignment horizontal="right"/>
    </xf>
    <xf numFmtId="4" fontId="64" fillId="0" borderId="86" xfId="8" applyNumberFormat="1" applyFont="1" applyFill="1" applyBorder="1" applyAlignment="1">
      <alignment horizontal="right"/>
    </xf>
    <xf numFmtId="4" fontId="64" fillId="0" borderId="87" xfId="8" applyNumberFormat="1" applyFont="1" applyBorder="1"/>
    <xf numFmtId="167" fontId="64" fillId="0" borderId="86" xfId="7" applyNumberFormat="1" applyFont="1" applyFill="1" applyBorder="1"/>
    <xf numFmtId="4" fontId="64" fillId="0" borderId="88" xfId="8" applyNumberFormat="1" applyFont="1" applyFill="1" applyBorder="1" applyAlignment="1">
      <alignment horizontal="right"/>
    </xf>
    <xf numFmtId="167" fontId="64" fillId="0" borderId="82" xfId="7" applyNumberFormat="1" applyFont="1" applyFill="1" applyBorder="1"/>
    <xf numFmtId="4" fontId="32" fillId="0" borderId="83" xfId="8" applyNumberFormat="1" applyFont="1" applyFill="1" applyBorder="1"/>
    <xf numFmtId="4" fontId="32" fillId="0" borderId="86" xfId="8" applyNumberFormat="1" applyFont="1" applyFill="1" applyBorder="1"/>
    <xf numFmtId="4" fontId="32" fillId="0" borderId="88" xfId="8" applyNumberFormat="1" applyFont="1" applyFill="1" applyBorder="1"/>
    <xf numFmtId="4" fontId="32" fillId="0" borderId="82" xfId="8" applyNumberFormat="1" applyFont="1" applyFill="1" applyBorder="1"/>
    <xf numFmtId="0" fontId="48" fillId="0" borderId="0" xfId="10" applyFont="1"/>
    <xf numFmtId="0" fontId="25" fillId="0" borderId="12" xfId="10" applyFont="1" applyFill="1" applyBorder="1" applyAlignment="1">
      <alignment horizontal="center" vertical="center" wrapText="1"/>
    </xf>
    <xf numFmtId="0" fontId="25" fillId="0" borderId="4" xfId="10" applyFont="1" applyFill="1" applyBorder="1" applyAlignment="1">
      <alignment horizontal="center" vertical="center" wrapText="1"/>
    </xf>
    <xf numFmtId="0" fontId="25" fillId="0" borderId="5" xfId="10" applyFont="1" applyFill="1" applyBorder="1" applyAlignment="1">
      <alignment horizontal="center" vertical="center" wrapText="1"/>
    </xf>
    <xf numFmtId="0" fontId="48" fillId="0" borderId="0" xfId="10" applyFont="1" applyAlignment="1">
      <alignment wrapText="1"/>
    </xf>
    <xf numFmtId="0" fontId="43" fillId="0" borderId="12" xfId="10" applyFont="1" applyFill="1" applyBorder="1" applyAlignment="1">
      <alignment horizontal="left"/>
    </xf>
    <xf numFmtId="0" fontId="43" fillId="0" borderId="4" xfId="10" applyFont="1" applyFill="1" applyBorder="1" applyAlignment="1">
      <alignment horizontal="left"/>
    </xf>
    <xf numFmtId="43" fontId="89" fillId="0" borderId="0" xfId="10" applyNumberFormat="1" applyFont="1"/>
    <xf numFmtId="43" fontId="67" fillId="0" borderId="5" xfId="11" applyFont="1" applyBorder="1"/>
    <xf numFmtId="0" fontId="43" fillId="0" borderId="12" xfId="10" applyFont="1" applyFill="1" applyBorder="1"/>
    <xf numFmtId="0" fontId="43" fillId="0" borderId="4" xfId="10" applyFont="1" applyBorder="1" applyAlignment="1">
      <alignment horizontal="left"/>
    </xf>
    <xf numFmtId="43" fontId="44" fillId="0" borderId="5" xfId="10" applyNumberFormat="1" applyFont="1" applyFill="1" applyBorder="1" applyAlignment="1">
      <alignment vertical="center"/>
    </xf>
    <xf numFmtId="43" fontId="48" fillId="0" borderId="0" xfId="10" applyNumberFormat="1" applyFont="1"/>
    <xf numFmtId="0" fontId="90" fillId="0" borderId="0" xfId="10" applyFont="1"/>
    <xf numFmtId="0" fontId="67" fillId="0" borderId="12" xfId="10" applyFont="1" applyFill="1" applyBorder="1" applyAlignment="1">
      <alignment horizontal="left"/>
    </xf>
    <xf numFmtId="0" fontId="67" fillId="0" borderId="4" xfId="10" applyFont="1" applyBorder="1" applyAlignment="1">
      <alignment horizontal="left"/>
    </xf>
    <xf numFmtId="43" fontId="67" fillId="0" borderId="5" xfId="42" applyFont="1" applyBorder="1" applyAlignment="1">
      <alignment horizontal="right"/>
    </xf>
    <xf numFmtId="0" fontId="48" fillId="0" borderId="0" xfId="10" applyFont="1" applyAlignment="1">
      <alignment horizontal="center" vertical="center" wrapText="1"/>
    </xf>
    <xf numFmtId="43" fontId="19" fillId="0" borderId="5" xfId="10" applyNumberFormat="1" applyFont="1" applyBorder="1"/>
    <xf numFmtId="43" fontId="67" fillId="0" borderId="5" xfId="10" applyNumberFormat="1" applyFont="1" applyBorder="1" applyAlignment="1">
      <alignment horizontal="left"/>
    </xf>
    <xf numFmtId="0" fontId="48" fillId="0" borderId="0" xfId="10" applyFont="1" applyAlignment="1">
      <alignment horizontal="left" vertical="center" wrapText="1"/>
    </xf>
    <xf numFmtId="0" fontId="33" fillId="0" borderId="19" xfId="10" applyFont="1" applyFill="1" applyBorder="1" applyAlignment="1">
      <alignment horizontal="left"/>
    </xf>
    <xf numFmtId="43" fontId="25" fillId="0" borderId="19" xfId="10" applyNumberFormat="1" applyFont="1" applyFill="1" applyBorder="1"/>
    <xf numFmtId="0" fontId="33" fillId="0" borderId="0" xfId="10" applyFont="1" applyFill="1" applyBorder="1" applyAlignment="1">
      <alignment horizontal="left"/>
    </xf>
    <xf numFmtId="43" fontId="25" fillId="0" borderId="0" xfId="10" applyNumberFormat="1" applyFont="1" applyFill="1" applyBorder="1"/>
    <xf numFmtId="0" fontId="22" fillId="0" borderId="24" xfId="10" applyFont="1" applyBorder="1" applyAlignment="1">
      <alignment vertical="center"/>
    </xf>
    <xf numFmtId="0" fontId="49" fillId="0" borderId="24" xfId="10" applyFont="1" applyBorder="1" applyAlignment="1">
      <alignment vertical="center"/>
    </xf>
    <xf numFmtId="43" fontId="22" fillId="0" borderId="24" xfId="10" applyNumberFormat="1" applyFont="1" applyBorder="1" applyAlignment="1">
      <alignment vertical="center"/>
    </xf>
    <xf numFmtId="43" fontId="48" fillId="0" borderId="0" xfId="11" applyFont="1"/>
    <xf numFmtId="0" fontId="59" fillId="0" borderId="0" xfId="44" applyFont="1"/>
    <xf numFmtId="43" fontId="42" fillId="3" borderId="1" xfId="42" applyFont="1" applyFill="1" applyBorder="1" applyAlignment="1">
      <alignment horizontal="center" vertical="center"/>
    </xf>
    <xf numFmtId="43" fontId="25" fillId="0" borderId="4" xfId="42" applyFont="1" applyFill="1" applyBorder="1" applyAlignment="1">
      <alignment horizontal="center" vertical="center" wrapText="1"/>
    </xf>
    <xf numFmtId="0" fontId="59" fillId="0" borderId="12" xfId="44" applyFont="1" applyFill="1" applyBorder="1"/>
    <xf numFmtId="0" fontId="59" fillId="0" borderId="4" xfId="44" applyFont="1" applyFill="1" applyBorder="1" applyAlignment="1">
      <alignment wrapText="1"/>
    </xf>
    <xf numFmtId="0" fontId="59" fillId="0" borderId="4" xfId="44" applyFont="1" applyFill="1" applyBorder="1"/>
    <xf numFmtId="43" fontId="59" fillId="0" borderId="4" xfId="42" applyFont="1" applyFill="1" applyBorder="1"/>
    <xf numFmtId="0" fontId="59" fillId="0" borderId="5" xfId="44" applyFont="1" applyFill="1" applyBorder="1" applyAlignment="1">
      <alignment wrapText="1"/>
    </xf>
    <xf numFmtId="0" fontId="59" fillId="0" borderId="89" xfId="44" applyFont="1" applyBorder="1"/>
    <xf numFmtId="0" fontId="59" fillId="0" borderId="90" xfId="44" applyFont="1" applyBorder="1" applyAlignment="1">
      <alignment wrapText="1"/>
    </xf>
    <xf numFmtId="0" fontId="59" fillId="0" borderId="90" xfId="44" applyFont="1" applyBorder="1"/>
    <xf numFmtId="43" fontId="59" fillId="0" borderId="91" xfId="42" applyFont="1" applyBorder="1"/>
    <xf numFmtId="0" fontId="19" fillId="0" borderId="90" xfId="44" applyFont="1" applyFill="1" applyBorder="1" applyAlignment="1">
      <alignment wrapText="1"/>
    </xf>
    <xf numFmtId="0" fontId="59" fillId="0" borderId="90" xfId="44" applyFont="1" applyFill="1" applyBorder="1" applyAlignment="1">
      <alignment wrapText="1"/>
    </xf>
    <xf numFmtId="0" fontId="59" fillId="0" borderId="92" xfId="44" applyFont="1" applyBorder="1"/>
    <xf numFmtId="0" fontId="59" fillId="0" borderId="93" xfId="44" applyFont="1" applyBorder="1" applyAlignment="1">
      <alignment wrapText="1"/>
    </xf>
    <xf numFmtId="0" fontId="59" fillId="0" borderId="93" xfId="44" applyFont="1" applyBorder="1"/>
    <xf numFmtId="43" fontId="59" fillId="0" borderId="94" xfId="42" applyFont="1" applyBorder="1"/>
    <xf numFmtId="0" fontId="56" fillId="0" borderId="25" xfId="44" applyFont="1" applyBorder="1"/>
    <xf numFmtId="0" fontId="59" fillId="0" borderId="25" xfId="44" applyFont="1" applyBorder="1" applyAlignment="1">
      <alignment wrapText="1"/>
    </xf>
    <xf numFmtId="0" fontId="59" fillId="0" borderId="28" xfId="44" applyFont="1" applyBorder="1"/>
    <xf numFmtId="43" fontId="25" fillId="0" borderId="59" xfId="42" applyFont="1" applyBorder="1"/>
    <xf numFmtId="0" fontId="59" fillId="0" borderId="27" xfId="44" applyFont="1" applyBorder="1" applyAlignment="1">
      <alignment wrapText="1"/>
    </xf>
    <xf numFmtId="0" fontId="59" fillId="0" borderId="0" xfId="44" applyFont="1" applyBorder="1"/>
    <xf numFmtId="0" fontId="59" fillId="0" borderId="0" xfId="44" applyFont="1" applyBorder="1" applyAlignment="1">
      <alignment wrapText="1"/>
    </xf>
    <xf numFmtId="43" fontId="59" fillId="0" borderId="0" xfId="42" applyFont="1" applyBorder="1"/>
    <xf numFmtId="0" fontId="56" fillId="0" borderId="24" xfId="44" applyFont="1" applyBorder="1"/>
    <xf numFmtId="0" fontId="59" fillId="0" borderId="24" xfId="44" applyFont="1" applyBorder="1" applyAlignment="1">
      <alignment wrapText="1"/>
    </xf>
    <xf numFmtId="0" fontId="59" fillId="0" borderId="48" xfId="44" applyFont="1" applyBorder="1"/>
    <xf numFmtId="43" fontId="25" fillId="0" borderId="46" xfId="42" applyFont="1" applyBorder="1"/>
    <xf numFmtId="0" fontId="59" fillId="0" borderId="47" xfId="44" applyFont="1" applyBorder="1" applyAlignment="1">
      <alignment wrapText="1"/>
    </xf>
    <xf numFmtId="0" fontId="59" fillId="0" borderId="0" xfId="44" applyFont="1" applyAlignment="1">
      <alignment wrapText="1"/>
    </xf>
    <xf numFmtId="43" fontId="59" fillId="0" borderId="0" xfId="42" applyFont="1"/>
    <xf numFmtId="43" fontId="31" fillId="0" borderId="0" xfId="1" applyFont="1"/>
    <xf numFmtId="44" fontId="16" fillId="0" borderId="0" xfId="1" applyNumberFormat="1" applyFont="1"/>
    <xf numFmtId="44" fontId="16" fillId="0" borderId="20" xfId="1" applyNumberFormat="1" applyFont="1" applyBorder="1"/>
    <xf numFmtId="0" fontId="19" fillId="0" borderId="5" xfId="8" applyFont="1" applyBorder="1"/>
    <xf numFmtId="0" fontId="25" fillId="0" borderId="10" xfId="8" applyFont="1" applyBorder="1"/>
    <xf numFmtId="0" fontId="16" fillId="0" borderId="16" xfId="8" applyFont="1" applyBorder="1"/>
    <xf numFmtId="0" fontId="16" fillId="0" borderId="19" xfId="8" applyFont="1" applyBorder="1"/>
    <xf numFmtId="0" fontId="21" fillId="0" borderId="4" xfId="8" applyFont="1" applyBorder="1" applyAlignment="1">
      <alignment horizontal="center"/>
    </xf>
    <xf numFmtId="0" fontId="16" fillId="0" borderId="5" xfId="8" applyFont="1" applyBorder="1"/>
    <xf numFmtId="0" fontId="16" fillId="0" borderId="1" xfId="8" applyFont="1" applyBorder="1"/>
    <xf numFmtId="0" fontId="16" fillId="0" borderId="12" xfId="8" applyFont="1" applyBorder="1"/>
    <xf numFmtId="43" fontId="16" fillId="0" borderId="4" xfId="1" applyFont="1" applyBorder="1"/>
    <xf numFmtId="0" fontId="21" fillId="0" borderId="10" xfId="8" applyFont="1" applyBorder="1"/>
    <xf numFmtId="0" fontId="21" fillId="0" borderId="20" xfId="8" applyFont="1" applyBorder="1"/>
    <xf numFmtId="43" fontId="21" fillId="0" borderId="4" xfId="1" applyFont="1" applyBorder="1"/>
    <xf numFmtId="0" fontId="16" fillId="0" borderId="17" xfId="8" applyFont="1" applyBorder="1"/>
    <xf numFmtId="0" fontId="16" fillId="0" borderId="0" xfId="8" applyFont="1" applyBorder="1"/>
    <xf numFmtId="0" fontId="16" fillId="0" borderId="15" xfId="8" applyFont="1" applyBorder="1"/>
    <xf numFmtId="43" fontId="16" fillId="0" borderId="5" xfId="1" applyFont="1" applyBorder="1"/>
    <xf numFmtId="43" fontId="16" fillId="0" borderId="1" xfId="1" applyFont="1" applyBorder="1"/>
    <xf numFmtId="43" fontId="16" fillId="0" borderId="17" xfId="1" applyFont="1" applyBorder="1"/>
    <xf numFmtId="43" fontId="16" fillId="0" borderId="0" xfId="1" applyFont="1" applyBorder="1"/>
    <xf numFmtId="43" fontId="16" fillId="0" borderId="22" xfId="1" applyFont="1" applyBorder="1"/>
    <xf numFmtId="43" fontId="21" fillId="0" borderId="5" xfId="1" applyFont="1" applyBorder="1"/>
    <xf numFmtId="43" fontId="21" fillId="0" borderId="1" xfId="1" applyFont="1" applyBorder="1"/>
    <xf numFmtId="43" fontId="21" fillId="0" borderId="7" xfId="8" applyNumberFormat="1" applyFont="1" applyBorder="1"/>
    <xf numFmtId="0" fontId="50" fillId="0" borderId="0" xfId="16" applyFont="1"/>
    <xf numFmtId="0" fontId="42" fillId="3" borderId="1" xfId="16" applyFont="1" applyFill="1" applyBorder="1" applyAlignment="1">
      <alignment horizontal="center" vertical="center"/>
    </xf>
    <xf numFmtId="0" fontId="25" fillId="0" borderId="12" xfId="16" applyFont="1" applyFill="1" applyBorder="1" applyAlignment="1">
      <alignment horizontal="center" vertical="center" wrapText="1"/>
    </xf>
    <xf numFmtId="0" fontId="25" fillId="0" borderId="4" xfId="16" applyFont="1" applyFill="1" applyBorder="1" applyAlignment="1">
      <alignment horizontal="center" vertical="center" wrapText="1"/>
    </xf>
    <xf numFmtId="0" fontId="25" fillId="0" borderId="5" xfId="16" applyFont="1" applyFill="1" applyBorder="1" applyAlignment="1">
      <alignment horizontal="center" vertical="center" wrapText="1"/>
    </xf>
    <xf numFmtId="0" fontId="19" fillId="0" borderId="0" xfId="16" applyFont="1" applyAlignment="1">
      <alignment wrapText="1"/>
    </xf>
    <xf numFmtId="0" fontId="19" fillId="0" borderId="4" xfId="16" applyFont="1" applyFill="1" applyBorder="1"/>
    <xf numFmtId="0" fontId="19" fillId="0" borderId="4" xfId="16" applyFont="1" applyBorder="1" applyAlignment="1">
      <alignment horizontal="center"/>
    </xf>
    <xf numFmtId="0" fontId="25" fillId="21" borderId="12" xfId="16" applyFont="1" applyFill="1" applyBorder="1"/>
    <xf numFmtId="0" fontId="25" fillId="21" borderId="4" xfId="16" applyFont="1" applyFill="1" applyBorder="1"/>
    <xf numFmtId="0" fontId="25" fillId="21" borderId="4" xfId="16" applyFont="1" applyFill="1" applyBorder="1" applyAlignment="1">
      <alignment horizontal="center"/>
    </xf>
    <xf numFmtId="43" fontId="25" fillId="21" borderId="5" xfId="11" applyFont="1" applyFill="1" applyBorder="1"/>
    <xf numFmtId="0" fontId="51" fillId="0" borderId="0" xfId="16" applyFont="1"/>
    <xf numFmtId="0" fontId="26" fillId="0" borderId="1" xfId="16" applyFont="1" applyBorder="1"/>
    <xf numFmtId="0" fontId="19" fillId="0" borderId="1" xfId="16" applyFont="1" applyBorder="1"/>
    <xf numFmtId="0" fontId="19" fillId="0" borderId="1" xfId="16" applyFont="1" applyBorder="1" applyAlignment="1">
      <alignment horizontal="center"/>
    </xf>
    <xf numFmtId="43" fontId="26" fillId="0" borderId="1" xfId="16" applyNumberFormat="1" applyFont="1" applyBorder="1"/>
    <xf numFmtId="0" fontId="19" fillId="0" borderId="0" xfId="16" applyFont="1" applyAlignment="1">
      <alignment horizontal="center"/>
    </xf>
    <xf numFmtId="0" fontId="26" fillId="0" borderId="12" xfId="16" applyFont="1" applyBorder="1" applyAlignment="1">
      <alignment horizontal="center"/>
    </xf>
    <xf numFmtId="43" fontId="50" fillId="0" borderId="0" xfId="16" applyNumberFormat="1" applyFont="1"/>
    <xf numFmtId="43" fontId="94" fillId="0" borderId="0" xfId="16" applyNumberFormat="1" applyFont="1" applyFill="1"/>
    <xf numFmtId="0" fontId="50" fillId="0" borderId="0" xfId="16" applyFont="1" applyAlignment="1">
      <alignment horizontal="center"/>
    </xf>
    <xf numFmtId="0" fontId="19" fillId="0" borderId="0" xfId="16" applyFont="1" applyAlignment="1">
      <alignment horizontal="center" wrapText="1"/>
    </xf>
    <xf numFmtId="0" fontId="19" fillId="0" borderId="21" xfId="16" applyFont="1" applyFill="1" applyBorder="1"/>
    <xf numFmtId="0" fontId="19" fillId="0" borderId="15" xfId="16" applyFont="1" applyFill="1" applyBorder="1"/>
    <xf numFmtId="0" fontId="19" fillId="0" borderId="15" xfId="16" applyFont="1" applyFill="1" applyBorder="1" applyAlignment="1">
      <alignment horizontal="center"/>
    </xf>
    <xf numFmtId="43" fontId="19" fillId="0" borderId="15" xfId="11" applyFont="1" applyFill="1" applyBorder="1"/>
    <xf numFmtId="43" fontId="19" fillId="0" borderId="16" xfId="11" applyFont="1" applyFill="1" applyBorder="1"/>
    <xf numFmtId="0" fontId="25" fillId="21" borderId="23" xfId="16" applyFont="1" applyFill="1" applyBorder="1"/>
    <xf numFmtId="0" fontId="25" fillId="21" borderId="22" xfId="16" applyFont="1" applyFill="1" applyBorder="1"/>
    <xf numFmtId="0" fontId="25" fillId="21" borderId="22" xfId="16" applyFont="1" applyFill="1" applyBorder="1" applyAlignment="1">
      <alignment horizontal="center"/>
    </xf>
    <xf numFmtId="43" fontId="25" fillId="21" borderId="22" xfId="11" applyFont="1" applyFill="1" applyBorder="1"/>
    <xf numFmtId="43" fontId="25" fillId="21" borderId="17" xfId="11" applyFont="1" applyFill="1" applyBorder="1"/>
    <xf numFmtId="0" fontId="19" fillId="0" borderId="23" xfId="16" applyFont="1" applyFill="1" applyBorder="1"/>
    <xf numFmtId="0" fontId="19" fillId="0" borderId="22" xfId="16" applyFont="1" applyFill="1" applyBorder="1"/>
    <xf numFmtId="0" fontId="19" fillId="0" borderId="22" xfId="16" applyFont="1" applyFill="1" applyBorder="1" applyAlignment="1">
      <alignment horizontal="center"/>
    </xf>
    <xf numFmtId="43" fontId="19" fillId="0" borderId="22" xfId="11" applyFont="1" applyFill="1" applyBorder="1"/>
    <xf numFmtId="43" fontId="19" fillId="0" borderId="17" xfId="11" applyFont="1" applyFill="1" applyBorder="1"/>
    <xf numFmtId="0" fontId="19" fillId="0" borderId="6" xfId="16" applyFont="1" applyFill="1" applyBorder="1"/>
    <xf numFmtId="0" fontId="19" fillId="0" borderId="7" xfId="16" applyFont="1" applyFill="1" applyBorder="1"/>
    <xf numFmtId="0" fontId="19" fillId="0" borderId="7" xfId="16" applyFont="1" applyFill="1" applyBorder="1" applyAlignment="1">
      <alignment horizontal="center"/>
    </xf>
    <xf numFmtId="43" fontId="19" fillId="0" borderId="7" xfId="11" applyFont="1" applyFill="1" applyBorder="1"/>
    <xf numFmtId="43" fontId="19" fillId="0" borderId="10" xfId="11" applyFont="1" applyFill="1" applyBorder="1"/>
    <xf numFmtId="0" fontId="25" fillId="0" borderId="23" xfId="16" applyFont="1" applyFill="1" applyBorder="1"/>
    <xf numFmtId="0" fontId="25" fillId="0" borderId="22" xfId="16" applyFont="1" applyFill="1" applyBorder="1"/>
    <xf numFmtId="0" fontId="25" fillId="0" borderId="22" xfId="16" applyFont="1" applyFill="1" applyBorder="1" applyAlignment="1">
      <alignment horizontal="center"/>
    </xf>
    <xf numFmtId="43" fontId="25" fillId="0" borderId="22" xfId="11" applyFont="1" applyFill="1" applyBorder="1"/>
    <xf numFmtId="43" fontId="25" fillId="0" borderId="17" xfId="11" applyFont="1" applyFill="1" applyBorder="1"/>
    <xf numFmtId="0" fontId="50" fillId="0" borderId="0" xfId="16" applyFont="1" applyFill="1"/>
    <xf numFmtId="0" fontId="26" fillId="21" borderId="12" xfId="16" applyFont="1" applyFill="1" applyBorder="1"/>
    <xf numFmtId="43" fontId="26" fillId="21" borderId="4" xfId="16" applyNumberFormat="1" applyFont="1" applyFill="1" applyBorder="1"/>
    <xf numFmtId="43" fontId="26" fillId="21" borderId="5" xfId="16" applyNumberFormat="1" applyFont="1" applyFill="1" applyBorder="1"/>
    <xf numFmtId="0" fontId="50" fillId="0" borderId="0" xfId="16" applyFont="1" applyBorder="1"/>
    <xf numFmtId="0" fontId="50" fillId="0" borderId="0" xfId="16" applyFont="1" applyBorder="1" applyAlignment="1">
      <alignment horizontal="center"/>
    </xf>
    <xf numFmtId="43" fontId="50" fillId="0" borderId="0" xfId="16" applyNumberFormat="1" applyFont="1" applyBorder="1"/>
    <xf numFmtId="0" fontId="25" fillId="0" borderId="19" xfId="16" applyFont="1" applyFill="1" applyBorder="1" applyAlignment="1">
      <alignment horizontal="center" vertical="center" wrapText="1"/>
    </xf>
    <xf numFmtId="0" fontId="25" fillId="21" borderId="6" xfId="16" applyFont="1" applyFill="1" applyBorder="1"/>
    <xf numFmtId="0" fontId="25" fillId="21" borderId="7" xfId="16" applyFont="1" applyFill="1" applyBorder="1"/>
    <xf numFmtId="0" fontId="25" fillId="21" borderId="7" xfId="16" applyFont="1" applyFill="1" applyBorder="1" applyAlignment="1">
      <alignment horizontal="center"/>
    </xf>
    <xf numFmtId="43" fontId="25" fillId="21" borderId="7" xfId="11" applyFont="1" applyFill="1" applyBorder="1"/>
    <xf numFmtId="43" fontId="25" fillId="21" borderId="10" xfId="11" applyFont="1" applyFill="1" applyBorder="1"/>
    <xf numFmtId="0" fontId="19" fillId="0" borderId="12" xfId="16" applyFont="1" applyFill="1" applyBorder="1"/>
    <xf numFmtId="0" fontId="19" fillId="0" borderId="4" xfId="16" applyFont="1" applyFill="1" applyBorder="1" applyAlignment="1">
      <alignment horizontal="center"/>
    </xf>
    <xf numFmtId="43" fontId="19" fillId="0" borderId="4" xfId="11" applyFont="1" applyFill="1" applyBorder="1"/>
    <xf numFmtId="0" fontId="50" fillId="0" borderId="0" xfId="16" applyFont="1" applyFill="1" applyAlignment="1">
      <alignment horizontal="center"/>
    </xf>
    <xf numFmtId="0" fontId="15" fillId="0" borderId="0" xfId="10" applyAlignment="1">
      <alignment vertical="center"/>
    </xf>
    <xf numFmtId="0" fontId="15" fillId="0" borderId="0" xfId="10" applyFont="1"/>
    <xf numFmtId="0" fontId="15" fillId="0" borderId="0" xfId="10" applyFont="1" applyAlignment="1">
      <alignment vertical="center"/>
    </xf>
    <xf numFmtId="0" fontId="95" fillId="0" borderId="0" xfId="10" applyFont="1" applyAlignment="1">
      <alignment vertical="center"/>
    </xf>
    <xf numFmtId="0" fontId="56" fillId="0" borderId="4" xfId="0" applyFont="1" applyBorder="1" applyAlignment="1">
      <alignment horizontal="center"/>
    </xf>
    <xf numFmtId="0" fontId="56" fillId="0" borderId="12" xfId="0" applyFont="1" applyBorder="1" applyAlignment="1">
      <alignment horizontal="center"/>
    </xf>
    <xf numFmtId="0" fontId="19" fillId="0" borderId="16" xfId="0" applyFont="1" applyBorder="1" applyAlignment="1">
      <alignment wrapText="1"/>
    </xf>
    <xf numFmtId="0" fontId="48" fillId="0" borderId="0" xfId="16" applyFont="1"/>
    <xf numFmtId="0" fontId="37" fillId="0" borderId="20" xfId="16" applyFont="1" applyFill="1" applyBorder="1" applyAlignment="1">
      <alignment horizontal="center"/>
    </xf>
    <xf numFmtId="0" fontId="42" fillId="8" borderId="4" xfId="16" applyFont="1" applyFill="1" applyBorder="1" applyAlignment="1">
      <alignment horizontal="center"/>
    </xf>
    <xf numFmtId="0" fontId="42" fillId="9" borderId="5" xfId="16" applyFont="1" applyFill="1" applyBorder="1" applyAlignment="1">
      <alignment horizontal="center"/>
    </xf>
    <xf numFmtId="0" fontId="42" fillId="9" borderId="1" xfId="16" applyFont="1" applyFill="1" applyBorder="1" applyAlignment="1">
      <alignment horizontal="center"/>
    </xf>
    <xf numFmtId="0" fontId="19" fillId="0" borderId="15" xfId="16" applyFont="1" applyBorder="1"/>
    <xf numFmtId="0" fontId="19" fillId="0" borderId="21" xfId="16" applyFont="1" applyBorder="1"/>
    <xf numFmtId="4" fontId="48" fillId="0" borderId="0" xfId="16" applyNumberFormat="1" applyFont="1"/>
    <xf numFmtId="0" fontId="19" fillId="0" borderId="22" xfId="16" applyFont="1" applyBorder="1"/>
    <xf numFmtId="0" fontId="19" fillId="0" borderId="23" xfId="16" applyFont="1" applyBorder="1"/>
    <xf numFmtId="0" fontId="23" fillId="0" borderId="0" xfId="16" applyFont="1" applyFill="1"/>
    <xf numFmtId="0" fontId="16" fillId="0" borderId="0" xfId="16" applyFont="1" applyFill="1"/>
    <xf numFmtId="0" fontId="48" fillId="0" borderId="0" xfId="16" applyFont="1" applyFill="1"/>
    <xf numFmtId="0" fontId="24" fillId="3" borderId="19" xfId="16" applyFont="1" applyFill="1" applyBorder="1" applyAlignment="1">
      <alignment horizontal="center" vertical="center"/>
    </xf>
    <xf numFmtId="43" fontId="44" fillId="0" borderId="5" xfId="1" applyFont="1" applyFill="1" applyBorder="1"/>
    <xf numFmtId="4" fontId="37" fillId="0" borderId="4" xfId="10" applyNumberFormat="1" applyFont="1" applyFill="1" applyBorder="1" applyAlignment="1">
      <alignment horizontal="right" vertical="center" wrapText="1"/>
    </xf>
    <xf numFmtId="4" fontId="38" fillId="0" borderId="4" xfId="10" applyNumberFormat="1" applyFont="1" applyBorder="1" applyAlignment="1">
      <alignment horizontal="right" wrapText="1"/>
    </xf>
    <xf numFmtId="0" fontId="39" fillId="0" borderId="4" xfId="10" applyFont="1" applyBorder="1" applyAlignment="1">
      <alignment vertical="top" wrapText="1"/>
    </xf>
    <xf numFmtId="4" fontId="40" fillId="0" borderId="4" xfId="10" applyNumberFormat="1" applyFont="1" applyFill="1" applyBorder="1" applyAlignment="1">
      <alignment horizontal="right" wrapText="1"/>
    </xf>
    <xf numFmtId="43" fontId="16" fillId="0" borderId="5" xfId="1" applyFont="1" applyBorder="1" applyAlignment="1"/>
    <xf numFmtId="43" fontId="16" fillId="0" borderId="5" xfId="1" applyFont="1" applyFill="1" applyBorder="1" applyAlignment="1">
      <alignment horizontal="center"/>
    </xf>
    <xf numFmtId="0" fontId="16" fillId="0" borderId="1" xfId="10" applyFont="1" applyFill="1" applyBorder="1" applyAlignment="1">
      <alignment horizontal="left" wrapText="1"/>
    </xf>
    <xf numFmtId="43" fontId="24" fillId="3" borderId="20" xfId="1" applyFont="1" applyFill="1" applyBorder="1" applyAlignment="1">
      <alignment horizontal="center" vertical="center" wrapText="1"/>
    </xf>
    <xf numFmtId="0" fontId="16" fillId="0" borderId="21" xfId="10" applyFont="1" applyBorder="1"/>
    <xf numFmtId="0" fontId="16" fillId="0" borderId="4" xfId="10" applyFont="1" applyBorder="1"/>
    <xf numFmtId="0" fontId="97" fillId="0" borderId="1" xfId="10" applyFont="1" applyBorder="1"/>
    <xf numFmtId="43" fontId="97" fillId="0" borderId="5" xfId="1" applyFont="1" applyBorder="1"/>
    <xf numFmtId="0" fontId="16" fillId="0" borderId="5" xfId="10" applyFont="1" applyFill="1" applyBorder="1" applyAlignment="1">
      <alignment horizontal="left" wrapText="1"/>
    </xf>
    <xf numFmtId="0" fontId="16" fillId="0" borderId="4" xfId="10" applyFont="1" applyBorder="1" applyAlignment="1">
      <alignment wrapText="1"/>
    </xf>
    <xf numFmtId="4" fontId="47" fillId="0" borderId="5" xfId="16" applyNumberFormat="1" applyFont="1" applyBorder="1"/>
    <xf numFmtId="0" fontId="38" fillId="7" borderId="12" xfId="16" applyFont="1" applyFill="1" applyBorder="1"/>
    <xf numFmtId="4" fontId="38" fillId="7" borderId="5" xfId="16" applyNumberFormat="1" applyFont="1" applyFill="1" applyBorder="1"/>
    <xf numFmtId="0" fontId="38" fillId="7" borderId="0" xfId="16" applyFont="1" applyFill="1"/>
    <xf numFmtId="0" fontId="67" fillId="0" borderId="12" xfId="16" applyFont="1" applyFill="1" applyBorder="1" applyAlignment="1">
      <alignment horizontal="left" vertical="top" wrapText="1"/>
    </xf>
    <xf numFmtId="0" fontId="38" fillId="0" borderId="12" xfId="16" applyFont="1" applyBorder="1"/>
    <xf numFmtId="43" fontId="59" fillId="0" borderId="5" xfId="99" applyFont="1" applyBorder="1"/>
    <xf numFmtId="43" fontId="59" fillId="0" borderId="1" xfId="99" applyFont="1" applyBorder="1"/>
    <xf numFmtId="0" fontId="59" fillId="0" borderId="12" xfId="94" applyFont="1" applyBorder="1"/>
    <xf numFmtId="0" fontId="19" fillId="0" borderId="0" xfId="16" applyFont="1" applyBorder="1"/>
    <xf numFmtId="0" fontId="16" fillId="0" borderId="1" xfId="10" applyFont="1" applyBorder="1"/>
    <xf numFmtId="0" fontId="16" fillId="0" borderId="21" xfId="10" applyFont="1" applyBorder="1" applyAlignment="1">
      <alignment wrapText="1"/>
    </xf>
    <xf numFmtId="0" fontId="16" fillId="0" borderId="12" xfId="10" applyFont="1" applyBorder="1" applyAlignment="1">
      <alignment wrapText="1"/>
    </xf>
    <xf numFmtId="43" fontId="25" fillId="0" borderId="1" xfId="1" applyNumberFormat="1" applyFont="1" applyFill="1" applyBorder="1" applyAlignment="1">
      <alignment horizontal="center" vertical="center" wrapText="1"/>
    </xf>
    <xf numFmtId="43" fontId="59" fillId="0" borderId="5" xfId="1" applyFont="1" applyBorder="1"/>
    <xf numFmtId="0" fontId="59" fillId="0" borderId="1" xfId="0" applyFont="1" applyBorder="1"/>
    <xf numFmtId="0" fontId="26" fillId="0" borderId="1" xfId="16" applyFont="1" applyFill="1" applyBorder="1" applyAlignment="1">
      <alignment horizontal="left" vertical="center" wrapText="1"/>
    </xf>
    <xf numFmtId="43" fontId="44" fillId="0" borderId="5" xfId="1" applyFont="1" applyBorder="1"/>
    <xf numFmtId="0" fontId="44" fillId="0" borderId="12" xfId="10" applyFont="1" applyFill="1" applyBorder="1"/>
    <xf numFmtId="43" fontId="44" fillId="0" borderId="5" xfId="12" applyFont="1" applyFill="1" applyBorder="1"/>
    <xf numFmtId="0" fontId="25" fillId="0" borderId="20" xfId="10" applyFont="1" applyFill="1" applyBorder="1"/>
    <xf numFmtId="43" fontId="25" fillId="0" borderId="20" xfId="12" applyFont="1" applyFill="1" applyBorder="1"/>
    <xf numFmtId="43" fontId="19" fillId="0" borderId="0" xfId="16" applyNumberFormat="1" applyFont="1" applyAlignment="1"/>
    <xf numFmtId="43" fontId="22" fillId="0" borderId="12" xfId="1" applyNumberFormat="1" applyFont="1" applyFill="1" applyBorder="1" applyAlignment="1">
      <alignment horizontal="left" wrapText="1"/>
    </xf>
    <xf numFmtId="43" fontId="22" fillId="0" borderId="4" xfId="1" applyNumberFormat="1" applyFont="1" applyFill="1" applyBorder="1" applyAlignment="1">
      <alignment horizontal="left" wrapText="1"/>
    </xf>
    <xf numFmtId="43" fontId="22" fillId="0" borderId="5" xfId="1" applyNumberFormat="1" applyFont="1" applyFill="1" applyBorder="1" applyAlignment="1">
      <alignment horizontal="left" wrapText="1"/>
    </xf>
    <xf numFmtId="0" fontId="99" fillId="0" borderId="0" xfId="16" applyFont="1" applyAlignment="1"/>
    <xf numFmtId="0" fontId="39" fillId="0" borderId="12" xfId="10" applyFont="1" applyBorder="1" applyAlignment="1">
      <alignment vertical="top" wrapText="1"/>
    </xf>
    <xf numFmtId="0" fontId="39" fillId="0" borderId="5" xfId="10" applyFont="1" applyBorder="1" applyAlignment="1">
      <alignment vertical="top" wrapText="1"/>
    </xf>
    <xf numFmtId="166" fontId="56" fillId="0" borderId="4" xfId="1" applyNumberFormat="1" applyFont="1" applyBorder="1" applyAlignment="1">
      <alignment horizontal="right"/>
    </xf>
    <xf numFmtId="166" fontId="56" fillId="0" borderId="15" xfId="1" applyNumberFormat="1" applyFont="1" applyBorder="1" applyAlignment="1">
      <alignment horizontal="right" wrapText="1"/>
    </xf>
    <xf numFmtId="166" fontId="19" fillId="0" borderId="15" xfId="1" applyNumberFormat="1" applyFont="1" applyBorder="1" applyAlignment="1">
      <alignment horizontal="right" wrapText="1"/>
    </xf>
    <xf numFmtId="166" fontId="25" fillId="0" borderId="21" xfId="1" applyNumberFormat="1" applyFont="1" applyBorder="1" applyAlignment="1">
      <alignment horizontal="right" vertical="center"/>
    </xf>
    <xf numFmtId="166" fontId="56" fillId="0" borderId="4" xfId="1" applyNumberFormat="1" applyFont="1" applyBorder="1" applyAlignment="1">
      <alignment horizontal="right" wrapText="1"/>
    </xf>
    <xf numFmtId="166" fontId="56" fillId="0" borderId="12" xfId="1" applyNumberFormat="1" applyFont="1" applyBorder="1" applyAlignment="1">
      <alignment horizontal="right" vertical="center"/>
    </xf>
    <xf numFmtId="166" fontId="19" fillId="0" borderId="15" xfId="1" applyNumberFormat="1" applyFont="1" applyBorder="1" applyAlignment="1">
      <alignment horizontal="right"/>
    </xf>
    <xf numFmtId="166" fontId="25" fillId="0" borderId="15" xfId="1" applyNumberFormat="1" applyFont="1" applyBorder="1" applyAlignment="1">
      <alignment horizontal="right"/>
    </xf>
    <xf numFmtId="166" fontId="19" fillId="0" borderId="22" xfId="1" applyNumberFormat="1" applyFont="1" applyBorder="1" applyAlignment="1">
      <alignment horizontal="right"/>
    </xf>
    <xf numFmtId="166" fontId="25" fillId="0" borderId="22" xfId="1" applyNumberFormat="1" applyFont="1" applyBorder="1" applyAlignment="1">
      <alignment horizontal="right"/>
    </xf>
    <xf numFmtId="166" fontId="19" fillId="0" borderId="7" xfId="1" applyNumberFormat="1" applyFont="1" applyBorder="1" applyAlignment="1">
      <alignment horizontal="right"/>
    </xf>
    <xf numFmtId="166" fontId="25" fillId="0" borderId="7" xfId="1" applyNumberFormat="1" applyFont="1" applyBorder="1" applyAlignment="1">
      <alignment horizontal="right"/>
    </xf>
    <xf numFmtId="166" fontId="56" fillId="0" borderId="15" xfId="1" applyNumberFormat="1" applyFont="1" applyBorder="1" applyAlignment="1">
      <alignment horizontal="right"/>
    </xf>
    <xf numFmtId="166" fontId="19" fillId="0" borderId="0" xfId="1" applyNumberFormat="1" applyFont="1" applyAlignment="1">
      <alignment horizontal="right"/>
    </xf>
    <xf numFmtId="166" fontId="19" fillId="0" borderId="4" xfId="1" applyNumberFormat="1" applyFont="1" applyBorder="1" applyAlignment="1">
      <alignment horizontal="right"/>
    </xf>
    <xf numFmtId="166" fontId="25" fillId="0" borderId="4" xfId="1" applyNumberFormat="1" applyFont="1" applyBorder="1" applyAlignment="1">
      <alignment horizontal="right"/>
    </xf>
    <xf numFmtId="166" fontId="56" fillId="0" borderId="4" xfId="1" applyNumberFormat="1" applyFont="1" applyFill="1" applyBorder="1" applyAlignment="1">
      <alignment horizontal="right"/>
    </xf>
    <xf numFmtId="0" fontId="23" fillId="0" borderId="0" xfId="16" applyFont="1"/>
    <xf numFmtId="0" fontId="100" fillId="0" borderId="0" xfId="0" applyFont="1" applyFill="1"/>
    <xf numFmtId="0" fontId="19" fillId="6" borderId="0" xfId="0" applyFont="1" applyFill="1"/>
    <xf numFmtId="0" fontId="100" fillId="6" borderId="0" xfId="0" applyFont="1" applyFill="1"/>
    <xf numFmtId="0" fontId="101" fillId="0" borderId="0" xfId="0" applyFont="1" applyFill="1" applyBorder="1"/>
    <xf numFmtId="0" fontId="99" fillId="6" borderId="0" xfId="0" applyFont="1" applyFill="1" applyBorder="1"/>
    <xf numFmtId="0" fontId="19" fillId="11" borderId="0" xfId="0" applyFont="1" applyFill="1"/>
    <xf numFmtId="4" fontId="37" fillId="0" borderId="35" xfId="0" applyNumberFormat="1" applyFont="1" applyFill="1" applyBorder="1" applyAlignment="1">
      <alignment horizontal="center" vertical="center"/>
    </xf>
    <xf numFmtId="0" fontId="37" fillId="6" borderId="70" xfId="0" applyFont="1" applyFill="1" applyBorder="1" applyAlignment="1">
      <alignment horizontal="center" vertical="center" wrapText="1"/>
    </xf>
    <xf numFmtId="4" fontId="37" fillId="0" borderId="71" xfId="0" applyNumberFormat="1" applyFont="1" applyFill="1" applyBorder="1" applyAlignment="1">
      <alignment horizontal="left" vertical="center" wrapText="1"/>
    </xf>
    <xf numFmtId="4" fontId="37" fillId="0" borderId="35" xfId="0" applyNumberFormat="1" applyFont="1" applyFill="1" applyBorder="1" applyAlignment="1">
      <alignment horizontal="center" vertical="center" wrapText="1"/>
    </xf>
    <xf numFmtId="0" fontId="37" fillId="6" borderId="34" xfId="0" applyFont="1" applyFill="1" applyBorder="1" applyAlignment="1">
      <alignment horizontal="center" vertical="center" wrapText="1"/>
    </xf>
    <xf numFmtId="4" fontId="19" fillId="6" borderId="0" xfId="0" applyNumberFormat="1" applyFont="1" applyFill="1"/>
    <xf numFmtId="0" fontId="37" fillId="6" borderId="36" xfId="0" applyNumberFormat="1" applyFont="1" applyFill="1" applyBorder="1" applyAlignment="1">
      <alignment horizontal="left" vertical="center" wrapText="1"/>
    </xf>
    <xf numFmtId="4" fontId="48" fillId="6" borderId="72" xfId="1" applyNumberFormat="1" applyFont="1" applyFill="1" applyBorder="1" applyAlignment="1">
      <alignment horizontal="center" vertical="center" wrapText="1"/>
    </xf>
    <xf numFmtId="4" fontId="48" fillId="6" borderId="73" xfId="1" applyNumberFormat="1" applyFont="1" applyFill="1" applyBorder="1" applyAlignment="1">
      <alignment horizontal="center" vertical="center" wrapText="1"/>
    </xf>
    <xf numFmtId="4" fontId="102" fillId="6" borderId="37" xfId="1" applyNumberFormat="1" applyFont="1" applyFill="1" applyBorder="1" applyAlignment="1">
      <alignment horizontal="center" vertical="center" wrapText="1"/>
    </xf>
    <xf numFmtId="4" fontId="99" fillId="6" borderId="0" xfId="0" applyNumberFormat="1" applyFont="1" applyFill="1"/>
    <xf numFmtId="43" fontId="19" fillId="6" borderId="0" xfId="0" applyNumberFormat="1" applyFont="1" applyFill="1"/>
    <xf numFmtId="4" fontId="48" fillId="6" borderId="74" xfId="1" applyNumberFormat="1" applyFont="1" applyFill="1" applyBorder="1" applyAlignment="1">
      <alignment horizontal="center" vertical="center" wrapText="1"/>
    </xf>
    <xf numFmtId="4" fontId="48" fillId="6" borderId="75" xfId="1" applyNumberFormat="1" applyFont="1" applyFill="1" applyBorder="1" applyAlignment="1">
      <alignment horizontal="center" vertical="center" wrapText="1"/>
    </xf>
    <xf numFmtId="4" fontId="102" fillId="6" borderId="38" xfId="1" applyNumberFormat="1" applyFont="1" applyFill="1" applyBorder="1" applyAlignment="1">
      <alignment horizontal="center" vertical="center" wrapText="1"/>
    </xf>
    <xf numFmtId="43" fontId="19" fillId="6" borderId="0" xfId="1" applyFont="1" applyFill="1"/>
    <xf numFmtId="0" fontId="37" fillId="6" borderId="43" xfId="0" applyNumberFormat="1" applyFont="1" applyFill="1" applyBorder="1" applyAlignment="1">
      <alignment horizontal="left" vertical="center" wrapText="1"/>
    </xf>
    <xf numFmtId="4" fontId="48" fillId="6" borderId="74" xfId="0" applyNumberFormat="1" applyFont="1" applyFill="1" applyBorder="1" applyAlignment="1">
      <alignment horizontal="center" vertical="center" wrapText="1"/>
    </xf>
    <xf numFmtId="4" fontId="48" fillId="6" borderId="75" xfId="0" applyNumberFormat="1" applyFont="1" applyFill="1" applyBorder="1" applyAlignment="1">
      <alignment horizontal="center" vertical="center" wrapText="1"/>
    </xf>
    <xf numFmtId="0" fontId="37" fillId="12" borderId="43" xfId="0" applyNumberFormat="1" applyFont="1" applyFill="1" applyBorder="1" applyAlignment="1">
      <alignment horizontal="left" vertical="center" wrapText="1"/>
    </xf>
    <xf numFmtId="4" fontId="48" fillId="12" borderId="38" xfId="0" applyNumberFormat="1" applyFont="1" applyFill="1" applyBorder="1" applyAlignment="1">
      <alignment horizontal="center" vertical="center" wrapText="1"/>
    </xf>
    <xf numFmtId="0" fontId="37" fillId="6" borderId="39" xfId="0" applyFont="1" applyFill="1" applyBorder="1" applyAlignment="1">
      <alignment horizontal="left" vertical="center" wrapText="1"/>
    </xf>
    <xf numFmtId="4" fontId="48" fillId="6" borderId="74" xfId="0" applyNumberFormat="1" applyFont="1" applyFill="1" applyBorder="1" applyAlignment="1">
      <alignment horizontal="center" vertical="center"/>
    </xf>
    <xf numFmtId="4" fontId="48" fillId="6" borderId="73" xfId="0" applyNumberFormat="1" applyFont="1" applyFill="1" applyBorder="1" applyAlignment="1">
      <alignment horizontal="center" vertical="center"/>
    </xf>
    <xf numFmtId="0" fontId="37" fillId="12" borderId="39" xfId="0" applyFont="1" applyFill="1" applyBorder="1" applyAlignment="1">
      <alignment horizontal="left" vertical="center" wrapText="1"/>
    </xf>
    <xf numFmtId="4" fontId="48" fillId="12" borderId="38" xfId="0" applyNumberFormat="1" applyFont="1" applyFill="1" applyBorder="1" applyAlignment="1">
      <alignment horizontal="center" vertical="center"/>
    </xf>
    <xf numFmtId="4" fontId="48" fillId="6" borderId="37" xfId="0" applyNumberFormat="1" applyFont="1" applyFill="1" applyBorder="1" applyAlignment="1">
      <alignment horizontal="center" vertical="center" wrapText="1"/>
    </xf>
    <xf numFmtId="4" fontId="48" fillId="0" borderId="52" xfId="0" applyNumberFormat="1" applyFont="1" applyBorder="1" applyAlignment="1">
      <alignment horizontal="center" vertical="center"/>
    </xf>
    <xf numFmtId="0" fontId="37" fillId="6" borderId="44" xfId="0" applyNumberFormat="1" applyFont="1" applyFill="1" applyBorder="1" applyAlignment="1">
      <alignment horizontal="right" vertical="center" wrapText="1"/>
    </xf>
    <xf numFmtId="4" fontId="37" fillId="0" borderId="77" xfId="0" applyNumberFormat="1" applyFont="1" applyFill="1" applyBorder="1" applyAlignment="1">
      <alignment horizontal="center" vertical="center" wrapText="1"/>
    </xf>
    <xf numFmtId="4" fontId="37" fillId="13" borderId="78" xfId="0" applyNumberFormat="1" applyFont="1" applyFill="1" applyBorder="1" applyAlignment="1">
      <alignment horizontal="center" vertical="center" wrapText="1"/>
    </xf>
    <xf numFmtId="4" fontId="37" fillId="13" borderId="45" xfId="0" applyNumberFormat="1" applyFont="1" applyFill="1" applyBorder="1" applyAlignment="1">
      <alignment horizontal="center" vertical="center" wrapText="1"/>
    </xf>
    <xf numFmtId="0" fontId="48" fillId="6" borderId="0" xfId="0" applyFont="1" applyFill="1"/>
    <xf numFmtId="0" fontId="103" fillId="0" borderId="53" xfId="0" applyFont="1" applyBorder="1" applyAlignment="1">
      <alignment horizontal="left" vertical="center" readingOrder="1"/>
    </xf>
    <xf numFmtId="4" fontId="37" fillId="19" borderId="53" xfId="0" applyNumberFormat="1" applyFont="1" applyFill="1" applyBorder="1" applyAlignment="1">
      <alignment horizontal="center" vertical="center" wrapText="1"/>
    </xf>
    <xf numFmtId="0" fontId="104" fillId="0" borderId="0" xfId="16" applyFont="1"/>
    <xf numFmtId="43" fontId="26" fillId="0" borderId="4" xfId="10" applyNumberFormat="1" applyFont="1" applyFill="1" applyBorder="1"/>
    <xf numFmtId="43" fontId="64" fillId="0" borderId="0" xfId="1" applyFont="1" applyBorder="1"/>
    <xf numFmtId="0" fontId="19" fillId="0" borderId="12" xfId="16" applyFont="1" applyFill="1" applyBorder="1" applyAlignment="1">
      <alignment wrapText="1"/>
    </xf>
    <xf numFmtId="0" fontId="43" fillId="0" borderId="81" xfId="10" applyFont="1" applyBorder="1"/>
    <xf numFmtId="4" fontId="79" fillId="0" borderId="81" xfId="16" applyNumberFormat="1" applyFont="1" applyBorder="1"/>
    <xf numFmtId="0" fontId="67" fillId="0" borderId="12" xfId="10" applyFont="1" applyBorder="1"/>
    <xf numFmtId="43" fontId="44" fillId="0" borderId="5" xfId="11" applyFont="1" applyBorder="1"/>
    <xf numFmtId="43" fontId="19" fillId="0" borderId="0" xfId="11" applyFont="1" applyBorder="1"/>
    <xf numFmtId="0" fontId="19" fillId="0" borderId="81" xfId="10" applyFont="1" applyBorder="1"/>
    <xf numFmtId="43" fontId="19" fillId="0" borderId="81" xfId="11" applyFont="1" applyBorder="1"/>
    <xf numFmtId="0" fontId="16" fillId="0" borderId="0" xfId="8" applyFont="1" applyAlignment="1">
      <alignment horizontal="justify" wrapText="1"/>
    </xf>
    <xf numFmtId="0" fontId="16" fillId="0" borderId="0" xfId="8" applyFont="1" applyAlignment="1">
      <alignment horizontal="justify"/>
    </xf>
    <xf numFmtId="4" fontId="21" fillId="0" borderId="4" xfId="0" applyNumberFormat="1" applyFont="1" applyBorder="1" applyAlignment="1">
      <alignment horizontal="right" wrapText="1"/>
    </xf>
    <xf numFmtId="0" fontId="16" fillId="0" borderId="10" xfId="8" applyFont="1" applyBorder="1"/>
    <xf numFmtId="0" fontId="16" fillId="0" borderId="6" xfId="8" applyFont="1" applyBorder="1"/>
    <xf numFmtId="0" fontId="16" fillId="0" borderId="0" xfId="0" applyFont="1" applyAlignment="1">
      <alignment horizontal="justify" vertical="justify" wrapText="1"/>
    </xf>
    <xf numFmtId="0" fontId="19" fillId="0" borderId="0" xfId="100" applyFont="1" applyBorder="1"/>
    <xf numFmtId="0" fontId="24" fillId="3" borderId="20" xfId="100" applyFont="1" applyFill="1" applyBorder="1" applyAlignment="1">
      <alignment horizontal="center" vertical="center"/>
    </xf>
    <xf numFmtId="0" fontId="21" fillId="0" borderId="12" xfId="100" applyFont="1" applyFill="1" applyBorder="1" applyAlignment="1">
      <alignment horizontal="center" vertical="center" wrapText="1"/>
    </xf>
    <xf numFmtId="43" fontId="21" fillId="0" borderId="5" xfId="101" applyNumberFormat="1" applyFont="1" applyFill="1" applyBorder="1" applyAlignment="1">
      <alignment horizontal="center" vertical="center" wrapText="1"/>
    </xf>
    <xf numFmtId="0" fontId="25" fillId="0" borderId="0" xfId="100" applyFont="1" applyAlignment="1">
      <alignment horizontal="center" wrapText="1"/>
    </xf>
    <xf numFmtId="0" fontId="19" fillId="0" borderId="12" xfId="100" applyFont="1" applyBorder="1" applyAlignment="1">
      <alignment wrapText="1"/>
    </xf>
    <xf numFmtId="43" fontId="25" fillId="0" borderId="5" xfId="101" applyNumberFormat="1" applyFont="1" applyBorder="1"/>
    <xf numFmtId="0" fontId="19" fillId="0" borderId="0" xfId="100" applyFont="1"/>
    <xf numFmtId="0" fontId="21" fillId="0" borderId="1" xfId="100" applyFont="1" applyBorder="1" applyAlignment="1">
      <alignment horizontal="left" wrapText="1"/>
    </xf>
    <xf numFmtId="43" fontId="21" fillId="0" borderId="5" xfId="101" applyNumberFormat="1" applyFont="1" applyBorder="1"/>
    <xf numFmtId="0" fontId="23" fillId="0" borderId="1" xfId="100" applyFont="1" applyFill="1" applyBorder="1" applyAlignment="1">
      <alignment horizontal="left" vertical="center" wrapText="1"/>
    </xf>
    <xf numFmtId="43" fontId="33" fillId="0" borderId="5" xfId="101" applyNumberFormat="1" applyFont="1" applyBorder="1" applyAlignment="1">
      <alignment vertical="center"/>
    </xf>
    <xf numFmtId="0" fontId="22" fillId="0" borderId="1" xfId="100" applyFont="1" applyFill="1" applyBorder="1" applyAlignment="1">
      <alignment horizontal="left" wrapText="1"/>
    </xf>
    <xf numFmtId="43" fontId="22" fillId="0" borderId="5" xfId="101" applyFont="1" applyFill="1" applyBorder="1" applyAlignment="1">
      <alignment horizontal="left" wrapText="1"/>
    </xf>
    <xf numFmtId="0" fontId="19" fillId="0" borderId="0" xfId="100" applyFont="1" applyAlignment="1">
      <alignment wrapText="1"/>
    </xf>
    <xf numFmtId="43" fontId="19" fillId="0" borderId="0" xfId="101" applyNumberFormat="1" applyFont="1"/>
    <xf numFmtId="0" fontId="19" fillId="0" borderId="0" xfId="102" applyFont="1" applyFill="1"/>
    <xf numFmtId="0" fontId="19" fillId="0" borderId="0" xfId="102" applyFont="1"/>
    <xf numFmtId="0" fontId="24" fillId="3" borderId="20" xfId="102" applyFont="1" applyFill="1" applyBorder="1" applyAlignment="1">
      <alignment horizontal="center" vertical="center" wrapText="1"/>
    </xf>
    <xf numFmtId="0" fontId="21" fillId="0" borderId="12" xfId="102" applyFont="1" applyFill="1" applyBorder="1" applyAlignment="1">
      <alignment horizontal="center" vertical="center" wrapText="1"/>
    </xf>
    <xf numFmtId="43" fontId="21" fillId="0" borderId="5" xfId="103" applyNumberFormat="1" applyFont="1" applyFill="1" applyBorder="1" applyAlignment="1">
      <alignment vertical="center" wrapText="1"/>
    </xf>
    <xf numFmtId="0" fontId="50" fillId="7" borderId="12" xfId="102" applyFont="1" applyFill="1" applyBorder="1" applyAlignment="1">
      <alignment horizontal="left" vertical="center" wrapText="1"/>
    </xf>
    <xf numFmtId="43" fontId="50" fillId="7" borderId="5" xfId="103" applyFont="1" applyFill="1" applyBorder="1" applyAlignment="1">
      <alignment horizontal="center" vertical="center" wrapText="1"/>
    </xf>
    <xf numFmtId="0" fontId="58" fillId="0" borderId="0" xfId="102" applyFont="1" applyFill="1"/>
    <xf numFmtId="0" fontId="58" fillId="7" borderId="0" xfId="102" applyFont="1" applyFill="1"/>
    <xf numFmtId="0" fontId="21" fillId="0" borderId="1" xfId="102" applyFont="1" applyBorder="1" applyAlignment="1">
      <alignment horizontal="left" wrapText="1"/>
    </xf>
    <xf numFmtId="43" fontId="21" fillId="0" borderId="5" xfId="103" applyNumberFormat="1" applyFont="1" applyBorder="1"/>
    <xf numFmtId="0" fontId="21" fillId="0" borderId="0" xfId="102" applyFont="1" applyFill="1"/>
    <xf numFmtId="0" fontId="21" fillId="0" borderId="0" xfId="102" applyFont="1"/>
    <xf numFmtId="0" fontId="23" fillId="0" borderId="1" xfId="102" applyFont="1" applyFill="1" applyBorder="1" applyAlignment="1">
      <alignment horizontal="left" vertical="center" wrapText="1"/>
    </xf>
    <xf numFmtId="43" fontId="23" fillId="0" borderId="5" xfId="103" applyFont="1" applyFill="1" applyBorder="1" applyAlignment="1">
      <alignment horizontal="center" vertical="center" wrapText="1"/>
    </xf>
    <xf numFmtId="0" fontId="22" fillId="0" borderId="1" xfId="102" applyFont="1" applyFill="1" applyBorder="1" applyAlignment="1">
      <alignment horizontal="left" wrapText="1"/>
    </xf>
    <xf numFmtId="43" fontId="22" fillId="0" borderId="5" xfId="103" applyFont="1" applyFill="1" applyBorder="1" applyAlignment="1">
      <alignment horizontal="left" wrapText="1"/>
    </xf>
    <xf numFmtId="0" fontId="16" fillId="0" borderId="0" xfId="102" applyFont="1" applyFill="1"/>
    <xf numFmtId="43" fontId="16" fillId="0" borderId="0" xfId="102" applyNumberFormat="1" applyFont="1" applyFill="1"/>
    <xf numFmtId="0" fontId="19" fillId="0" borderId="0" xfId="102" applyFont="1" applyBorder="1"/>
    <xf numFmtId="0" fontId="19" fillId="0" borderId="0" xfId="102" applyFont="1" applyFill="1" applyBorder="1"/>
    <xf numFmtId="43" fontId="19" fillId="0" borderId="0" xfId="102" applyNumberFormat="1" applyFont="1" applyBorder="1"/>
    <xf numFmtId="0" fontId="26" fillId="21" borderId="5" xfId="16" applyFont="1" applyFill="1" applyBorder="1"/>
    <xf numFmtId="43" fontId="26" fillId="21" borderId="12" xfId="16" applyNumberFormat="1" applyFont="1" applyFill="1" applyBorder="1"/>
    <xf numFmtId="0" fontId="26" fillId="21" borderId="1" xfId="16" applyFont="1" applyFill="1" applyBorder="1" applyAlignment="1">
      <alignment horizontal="center"/>
    </xf>
    <xf numFmtId="0" fontId="25" fillId="21" borderId="21" xfId="16" applyFont="1" applyFill="1" applyBorder="1"/>
    <xf numFmtId="0" fontId="25" fillId="21" borderId="15" xfId="16" applyFont="1" applyFill="1" applyBorder="1"/>
    <xf numFmtId="0" fontId="25" fillId="21" borderId="15" xfId="16" applyFont="1" applyFill="1" applyBorder="1" applyAlignment="1">
      <alignment horizontal="center"/>
    </xf>
    <xf numFmtId="43" fontId="25" fillId="21" borderId="15" xfId="11" applyFont="1" applyFill="1" applyBorder="1"/>
    <xf numFmtId="43" fontId="25" fillId="21" borderId="16" xfId="11" applyFont="1" applyFill="1" applyBorder="1"/>
    <xf numFmtId="0" fontId="25" fillId="0" borderId="12" xfId="16" applyFont="1" applyFill="1" applyBorder="1"/>
    <xf numFmtId="0" fontId="25" fillId="0" borderId="4" xfId="16" applyFont="1" applyFill="1" applyBorder="1"/>
    <xf numFmtId="0" fontId="25" fillId="0" borderId="4" xfId="16" applyFont="1" applyFill="1" applyBorder="1" applyAlignment="1">
      <alignment horizontal="center"/>
    </xf>
    <xf numFmtId="43" fontId="25" fillId="0" borderId="5" xfId="11" applyFont="1" applyFill="1" applyBorder="1"/>
    <xf numFmtId="0" fontId="51" fillId="0" borderId="0" xfId="16" applyFont="1" applyFill="1"/>
    <xf numFmtId="0" fontId="61" fillId="0" borderId="0" xfId="104" applyFont="1" applyAlignment="1">
      <alignment horizontal="left" vertical="center" textRotation="180"/>
    </xf>
    <xf numFmtId="0" fontId="59" fillId="0" borderId="0" xfId="104" applyFont="1"/>
    <xf numFmtId="0" fontId="42" fillId="2" borderId="4" xfId="104" applyFont="1" applyFill="1" applyBorder="1" applyAlignment="1">
      <alignment horizontal="center" vertical="center" wrapText="1"/>
    </xf>
    <xf numFmtId="0" fontId="42" fillId="22" borderId="4" xfId="104" applyFont="1" applyFill="1" applyBorder="1" applyAlignment="1">
      <alignment horizontal="center" vertical="center" wrapText="1"/>
    </xf>
    <xf numFmtId="0" fontId="42" fillId="2" borderId="7" xfId="104" applyFont="1" applyFill="1" applyBorder="1" applyAlignment="1">
      <alignment horizontal="center" vertical="center" wrapText="1"/>
    </xf>
    <xf numFmtId="14" fontId="42" fillId="2" borderId="7" xfId="104" applyNumberFormat="1" applyFont="1" applyFill="1" applyBorder="1" applyAlignment="1">
      <alignment horizontal="center" vertical="center" wrapText="1"/>
    </xf>
    <xf numFmtId="0" fontId="42" fillId="3" borderId="16" xfId="104" applyFont="1" applyFill="1" applyBorder="1" applyAlignment="1">
      <alignment horizontal="center" vertical="center" wrapText="1"/>
    </xf>
    <xf numFmtId="0" fontId="42" fillId="3" borderId="19" xfId="104" applyFont="1" applyFill="1" applyBorder="1" applyAlignment="1">
      <alignment horizontal="center" vertical="center" wrapText="1"/>
    </xf>
    <xf numFmtId="0" fontId="25" fillId="0" borderId="4" xfId="104" applyFont="1" applyBorder="1"/>
    <xf numFmtId="4" fontId="60" fillId="7" borderId="4" xfId="104" applyNumberFormat="1" applyFont="1" applyFill="1" applyBorder="1"/>
    <xf numFmtId="4" fontId="60" fillId="5" borderId="4" xfId="104" applyNumberFormat="1" applyFont="1" applyFill="1" applyBorder="1"/>
    <xf numFmtId="0" fontId="25" fillId="0" borderId="4" xfId="104" applyFont="1" applyFill="1" applyBorder="1"/>
    <xf numFmtId="4" fontId="25" fillId="7" borderId="4" xfId="104" applyNumberFormat="1" applyFont="1" applyFill="1" applyBorder="1"/>
    <xf numFmtId="4" fontId="25" fillId="5" borderId="4" xfId="104" applyNumberFormat="1" applyFont="1" applyFill="1" applyBorder="1"/>
    <xf numFmtId="0" fontId="19" fillId="0" borderId="4" xfId="104" applyFont="1" applyBorder="1"/>
    <xf numFmtId="4" fontId="19" fillId="7" borderId="4" xfId="104" applyNumberFormat="1" applyFont="1" applyFill="1" applyBorder="1"/>
    <xf numFmtId="4" fontId="19" fillId="5" borderId="4" xfId="104" applyNumberFormat="1" applyFont="1" applyFill="1" applyBorder="1"/>
    <xf numFmtId="0" fontId="19" fillId="7" borderId="4" xfId="104" applyFont="1" applyFill="1" applyBorder="1"/>
    <xf numFmtId="0" fontId="61" fillId="0" borderId="0" xfId="104" applyFont="1" applyBorder="1" applyAlignment="1">
      <alignment horizontal="left" vertical="center" textRotation="180"/>
    </xf>
    <xf numFmtId="0" fontId="61" fillId="0" borderId="23" xfId="104" applyFont="1" applyBorder="1" applyAlignment="1">
      <alignment horizontal="left" vertical="center" textRotation="180"/>
    </xf>
    <xf numFmtId="4" fontId="21" fillId="7" borderId="4" xfId="104" applyNumberFormat="1" applyFont="1" applyFill="1" applyBorder="1"/>
    <xf numFmtId="4" fontId="21" fillId="5" borderId="4" xfId="104" applyNumberFormat="1" applyFont="1" applyFill="1" applyBorder="1"/>
    <xf numFmtId="0" fontId="42" fillId="3" borderId="5" xfId="104" applyFont="1" applyFill="1" applyBorder="1" applyAlignment="1">
      <alignment horizontal="center" vertical="center" wrapText="1"/>
    </xf>
    <xf numFmtId="0" fontId="42" fillId="3" borderId="1" xfId="104" applyFont="1" applyFill="1" applyBorder="1" applyAlignment="1">
      <alignment horizontal="center" vertical="center" wrapText="1"/>
    </xf>
    <xf numFmtId="0" fontId="25" fillId="0" borderId="4" xfId="104" applyFont="1" applyFill="1" applyBorder="1" applyAlignment="1">
      <alignment wrapText="1"/>
    </xf>
    <xf numFmtId="0" fontId="59" fillId="0" borderId="0" xfId="104" applyFont="1" applyFill="1"/>
    <xf numFmtId="0" fontId="19" fillId="0" borderId="4" xfId="104" applyFont="1" applyBorder="1" applyAlignment="1">
      <alignment wrapText="1"/>
    </xf>
    <xf numFmtId="0" fontId="61" fillId="0" borderId="0" xfId="104" applyFont="1" applyAlignment="1">
      <alignment vertical="center" textRotation="180"/>
    </xf>
    <xf numFmtId="0" fontId="59" fillId="0" borderId="0" xfId="104" applyFont="1" applyAlignment="1"/>
    <xf numFmtId="4" fontId="25" fillId="0" borderId="4" xfId="104" applyNumberFormat="1" applyFont="1" applyBorder="1"/>
    <xf numFmtId="4" fontId="25" fillId="10" borderId="4" xfId="104" applyNumberFormat="1" applyFont="1" applyFill="1" applyBorder="1"/>
    <xf numFmtId="4" fontId="56" fillId="0" borderId="4" xfId="104" applyNumberFormat="1" applyFont="1" applyBorder="1"/>
    <xf numFmtId="4" fontId="59" fillId="0" borderId="0" xfId="104" applyNumberFormat="1" applyFont="1"/>
    <xf numFmtId="43" fontId="15" fillId="0" borderId="0" xfId="10" applyNumberFormat="1"/>
    <xf numFmtId="0" fontId="61" fillId="0" borderId="0" xfId="104" applyFont="1" applyBorder="1" applyAlignment="1">
      <alignment horizontal="left" vertical="center" textRotation="180"/>
    </xf>
    <xf numFmtId="0" fontId="47" fillId="0" borderId="0" xfId="16" applyFont="1" applyFill="1" applyBorder="1" applyAlignment="1">
      <alignment horizontal="left"/>
    </xf>
    <xf numFmtId="0" fontId="19" fillId="0" borderId="21" xfId="16" applyFont="1" applyFill="1" applyBorder="1" applyAlignment="1">
      <alignment vertical="top"/>
    </xf>
    <xf numFmtId="0" fontId="19" fillId="0" borderId="23" xfId="16" applyFont="1" applyFill="1" applyBorder="1" applyAlignment="1">
      <alignment vertical="top"/>
    </xf>
    <xf numFmtId="0" fontId="19" fillId="0" borderId="30" xfId="16" applyFont="1" applyFill="1" applyBorder="1" applyAlignment="1">
      <alignment vertical="top"/>
    </xf>
    <xf numFmtId="0" fontId="19" fillId="0" borderId="6" xfId="16" applyFont="1" applyFill="1" applyBorder="1" applyAlignment="1">
      <alignment vertical="top"/>
    </xf>
    <xf numFmtId="43" fontId="19" fillId="0" borderId="33" xfId="1" applyFont="1" applyFill="1" applyBorder="1" applyAlignment="1">
      <alignment vertical="top"/>
    </xf>
    <xf numFmtId="4" fontId="19" fillId="0" borderId="6" xfId="16" applyNumberFormat="1" applyFont="1" applyFill="1" applyBorder="1" applyAlignment="1">
      <alignment vertical="top"/>
    </xf>
    <xf numFmtId="0" fontId="47" fillId="0" borderId="20" xfId="16" applyFont="1" applyFill="1" applyBorder="1" applyAlignment="1">
      <alignment horizontal="left"/>
    </xf>
    <xf numFmtId="4" fontId="19" fillId="0" borderId="21" xfId="16" applyNumberFormat="1" applyFont="1" applyFill="1" applyBorder="1" applyAlignment="1">
      <alignment vertical="top"/>
    </xf>
    <xf numFmtId="0" fontId="19" fillId="0" borderId="31" xfId="16" applyFont="1" applyFill="1" applyBorder="1" applyAlignment="1">
      <alignment horizontal="left"/>
    </xf>
    <xf numFmtId="0" fontId="19" fillId="0" borderId="1" xfId="16" applyFont="1" applyFill="1" applyBorder="1" applyAlignment="1">
      <alignment horizontal="left"/>
    </xf>
    <xf numFmtId="43" fontId="19" fillId="0" borderId="14" xfId="1" applyFont="1" applyFill="1" applyBorder="1" applyAlignment="1">
      <alignment horizontal="left"/>
    </xf>
    <xf numFmtId="0" fontId="19" fillId="0" borderId="13" xfId="16" applyFont="1" applyFill="1" applyBorder="1" applyAlignment="1">
      <alignment horizontal="left"/>
    </xf>
    <xf numFmtId="0" fontId="19" fillId="0" borderId="0" xfId="16" applyFont="1" applyFill="1" applyBorder="1" applyAlignment="1">
      <alignment horizontal="left"/>
    </xf>
    <xf numFmtId="43" fontId="19" fillId="0" borderId="29" xfId="1" applyFont="1" applyFill="1" applyBorder="1" applyAlignment="1">
      <alignment horizontal="left"/>
    </xf>
    <xf numFmtId="0" fontId="19" fillId="0" borderId="11" xfId="16" applyFont="1" applyFill="1" applyBorder="1" applyAlignment="1">
      <alignment horizontal="left"/>
    </xf>
    <xf numFmtId="0" fontId="19" fillId="0" borderId="19" xfId="16" applyFont="1" applyFill="1" applyBorder="1" applyAlignment="1">
      <alignment horizontal="left"/>
    </xf>
    <xf numFmtId="43" fontId="19" fillId="0" borderId="32" xfId="1" applyFont="1" applyFill="1" applyBorder="1" applyAlignment="1">
      <alignment horizontal="left"/>
    </xf>
    <xf numFmtId="0" fontId="19" fillId="0" borderId="1" xfId="16" applyFont="1" applyFill="1" applyBorder="1" applyAlignment="1">
      <alignment horizontal="left" wrapText="1"/>
    </xf>
    <xf numFmtId="43" fontId="19" fillId="0" borderId="16" xfId="1" applyFont="1" applyFill="1" applyBorder="1"/>
    <xf numFmtId="43" fontId="23" fillId="0" borderId="17" xfId="1" applyFont="1" applyFill="1" applyBorder="1"/>
    <xf numFmtId="43" fontId="19" fillId="0" borderId="16" xfId="1" applyFont="1" applyFill="1" applyBorder="1" applyAlignment="1">
      <alignment vertical="top"/>
    </xf>
    <xf numFmtId="43" fontId="19" fillId="0" borderId="17" xfId="1" applyFont="1" applyFill="1" applyBorder="1" applyAlignment="1">
      <alignment vertical="top"/>
    </xf>
    <xf numFmtId="43" fontId="19" fillId="0" borderId="10" xfId="1" applyFont="1" applyFill="1" applyBorder="1" applyAlignment="1">
      <alignment vertical="top"/>
    </xf>
    <xf numFmtId="0" fontId="19" fillId="0" borderId="12" xfId="16" applyFont="1" applyFill="1" applyBorder="1" applyAlignment="1">
      <alignment horizontal="left"/>
    </xf>
    <xf numFmtId="43" fontId="19" fillId="0" borderId="5" xfId="1" applyFont="1" applyFill="1" applyBorder="1" applyAlignment="1">
      <alignment horizontal="left"/>
    </xf>
    <xf numFmtId="0" fontId="19" fillId="0" borderId="23" xfId="16" applyFont="1" applyFill="1" applyBorder="1" applyAlignment="1">
      <alignment horizontal="left"/>
    </xf>
    <xf numFmtId="0" fontId="19" fillId="0" borderId="21" xfId="16" applyFont="1" applyFill="1" applyBorder="1" applyAlignment="1">
      <alignment horizontal="left"/>
    </xf>
    <xf numFmtId="43" fontId="19" fillId="0" borderId="17" xfId="1" applyFont="1" applyFill="1" applyBorder="1" applyAlignment="1">
      <alignment horizontal="left"/>
    </xf>
    <xf numFmtId="4" fontId="44" fillId="0" borderId="10" xfId="18" applyNumberFormat="1" applyFont="1" applyBorder="1" applyAlignment="1">
      <alignment vertical="center"/>
    </xf>
    <xf numFmtId="4" fontId="41" fillId="0" borderId="0" xfId="10" applyNumberFormat="1" applyFont="1" applyBorder="1"/>
    <xf numFmtId="4" fontId="19" fillId="0" borderId="5" xfId="18" applyNumberFormat="1" applyFont="1" applyFill="1" applyBorder="1"/>
    <xf numFmtId="0" fontId="26" fillId="0" borderId="0" xfId="10" applyFont="1" applyBorder="1" applyAlignment="1">
      <alignment vertical="center"/>
    </xf>
    <xf numFmtId="4" fontId="26" fillId="0" borderId="81" xfId="18" applyNumberFormat="1" applyFont="1" applyFill="1" applyBorder="1" applyAlignment="1">
      <alignment vertical="center"/>
    </xf>
    <xf numFmtId="4" fontId="26" fillId="0" borderId="24" xfId="18" applyNumberFormat="1" applyFont="1" applyFill="1" applyBorder="1" applyAlignment="1">
      <alignment vertical="center"/>
    </xf>
    <xf numFmtId="43" fontId="47" fillId="0" borderId="0" xfId="1" applyFont="1"/>
    <xf numFmtId="0" fontId="43" fillId="0" borderId="19" xfId="10" applyFont="1" applyBorder="1"/>
    <xf numFmtId="4" fontId="65" fillId="0" borderId="24" xfId="16" applyNumberFormat="1" applyFont="1" applyBorder="1" applyAlignment="1">
      <alignment vertical="center"/>
    </xf>
    <xf numFmtId="0" fontId="25" fillId="0" borderId="12" xfId="16" applyFont="1" applyFill="1" applyBorder="1" applyAlignment="1">
      <alignment horizontal="center"/>
    </xf>
    <xf numFmtId="0" fontId="25" fillId="0" borderId="5" xfId="16" applyFont="1" applyFill="1" applyBorder="1" applyAlignment="1">
      <alignment horizontal="center"/>
    </xf>
    <xf numFmtId="0" fontId="59" fillId="0" borderId="96" xfId="44" applyFont="1" applyBorder="1" applyAlignment="1">
      <alignment wrapText="1"/>
    </xf>
    <xf numFmtId="0" fontId="59" fillId="0" borderId="96" xfId="44" applyFont="1" applyBorder="1"/>
    <xf numFmtId="43" fontId="59" fillId="0" borderId="97" xfId="42" applyFont="1" applyBorder="1"/>
    <xf numFmtId="0" fontId="59" fillId="0" borderId="95" xfId="44" applyFont="1" applyBorder="1"/>
    <xf numFmtId="0" fontId="59" fillId="0" borderId="98" xfId="44" applyFont="1" applyBorder="1" applyAlignment="1">
      <alignment wrapText="1"/>
    </xf>
    <xf numFmtId="0" fontId="59" fillId="0" borderId="98" xfId="44" applyFont="1" applyBorder="1"/>
    <xf numFmtId="43" fontId="59" fillId="0" borderId="99" xfId="42" applyFont="1" applyBorder="1"/>
    <xf numFmtId="0" fontId="61" fillId="0" borderId="0" xfId="104" applyFont="1" applyFill="1" applyAlignment="1">
      <alignment horizontal="left" vertical="center" textRotation="180"/>
    </xf>
    <xf numFmtId="0" fontId="19" fillId="0" borderId="19" xfId="104" applyFont="1" applyFill="1" applyBorder="1"/>
    <xf numFmtId="4" fontId="19" fillId="0" borderId="19" xfId="104" applyNumberFormat="1" applyFont="1" applyFill="1" applyBorder="1"/>
    <xf numFmtId="4" fontId="64" fillId="0" borderId="30" xfId="8" applyNumberFormat="1" applyFont="1" applyFill="1" applyBorder="1" applyAlignment="1">
      <alignment horizontal="right"/>
    </xf>
    <xf numFmtId="4" fontId="64" fillId="0" borderId="7" xfId="8" applyNumberFormat="1" applyFont="1" applyBorder="1"/>
    <xf numFmtId="167" fontId="64" fillId="0" borderId="30" xfId="7" applyNumberFormat="1" applyFont="1" applyFill="1" applyBorder="1"/>
    <xf numFmtId="4" fontId="64" fillId="0" borderId="6" xfId="8" applyNumberFormat="1" applyFont="1" applyFill="1" applyBorder="1" applyAlignment="1">
      <alignment horizontal="right"/>
    </xf>
    <xf numFmtId="167" fontId="64" fillId="0" borderId="33" xfId="7" applyNumberFormat="1" applyFont="1" applyFill="1" applyBorder="1"/>
    <xf numFmtId="0" fontId="20" fillId="8" borderId="100" xfId="0" applyFont="1" applyFill="1" applyBorder="1" applyAlignment="1">
      <alignment horizontal="center" wrapText="1"/>
    </xf>
    <xf numFmtId="0" fontId="20" fillId="9" borderId="2" xfId="0" applyFont="1" applyFill="1" applyBorder="1" applyAlignment="1">
      <alignment horizontal="center"/>
    </xf>
    <xf numFmtId="4" fontId="32" fillId="0" borderId="80" xfId="8" applyNumberFormat="1" applyFont="1" applyFill="1" applyBorder="1"/>
    <xf numFmtId="0" fontId="20" fillId="8" borderId="33" xfId="0" applyFont="1" applyFill="1" applyBorder="1" applyAlignment="1">
      <alignment horizontal="center" wrapText="1"/>
    </xf>
    <xf numFmtId="4" fontId="64" fillId="0" borderId="33" xfId="8" applyNumberFormat="1" applyFont="1" applyFill="1" applyBorder="1" applyAlignment="1">
      <alignment horizontal="right"/>
    </xf>
    <xf numFmtId="4" fontId="64" fillId="0" borderId="82" xfId="8" applyNumberFormat="1" applyFont="1" applyFill="1" applyBorder="1" applyAlignment="1">
      <alignment horizontal="right"/>
    </xf>
    <xf numFmtId="0" fontId="64" fillId="0" borderId="14" xfId="8" applyFont="1" applyBorder="1" applyAlignment="1">
      <alignment horizontal="left"/>
    </xf>
    <xf numFmtId="0" fontId="64" fillId="0" borderId="14" xfId="8" applyFont="1" applyBorder="1"/>
    <xf numFmtId="0" fontId="64" fillId="0" borderId="33" xfId="8" applyFont="1" applyBorder="1"/>
    <xf numFmtId="0" fontId="64" fillId="0" borderId="82" xfId="8" applyFont="1" applyBorder="1"/>
    <xf numFmtId="4" fontId="32" fillId="0" borderId="82" xfId="8" applyNumberFormat="1" applyFont="1" applyFill="1" applyBorder="1" applyAlignment="1">
      <alignment horizontal="left"/>
    </xf>
    <xf numFmtId="0" fontId="64" fillId="0" borderId="31" xfId="8" applyFont="1" applyBorder="1" applyAlignment="1">
      <alignment horizontal="left"/>
    </xf>
    <xf numFmtId="0" fontId="64" fillId="0" borderId="31" xfId="8" applyFont="1" applyBorder="1"/>
    <xf numFmtId="0" fontId="64" fillId="0" borderId="30" xfId="8" applyFont="1" applyBorder="1"/>
    <xf numFmtId="4" fontId="32" fillId="0" borderId="86" xfId="8" applyNumberFormat="1" applyFont="1" applyFill="1" applyBorder="1" applyAlignment="1">
      <alignment horizontal="left"/>
    </xf>
    <xf numFmtId="0" fontId="52" fillId="0" borderId="28" xfId="0" applyFont="1" applyBorder="1"/>
    <xf numFmtId="0" fontId="25" fillId="0" borderId="19" xfId="104" applyFont="1" applyFill="1" applyBorder="1"/>
    <xf numFmtId="43" fontId="96" fillId="0" borderId="19" xfId="47" applyFont="1" applyFill="1" applyBorder="1"/>
    <xf numFmtId="4" fontId="59" fillId="0" borderId="19" xfId="104" applyNumberFormat="1" applyFont="1" applyFill="1" applyBorder="1"/>
    <xf numFmtId="0" fontId="59" fillId="0" borderId="0" xfId="104" applyFont="1" applyBorder="1" applyAlignment="1"/>
    <xf numFmtId="0" fontId="25" fillId="0" borderId="20" xfId="104" applyFont="1" applyFill="1" applyBorder="1"/>
    <xf numFmtId="0" fontId="19" fillId="0" borderId="20" xfId="104" applyFont="1" applyFill="1" applyBorder="1"/>
    <xf numFmtId="43" fontId="96" fillId="0" borderId="20" xfId="47" applyFont="1" applyFill="1" applyBorder="1"/>
    <xf numFmtId="4" fontId="59" fillId="0" borderId="20" xfId="104" applyNumberFormat="1" applyFont="1" applyFill="1" applyBorder="1"/>
    <xf numFmtId="0" fontId="42" fillId="3" borderId="12" xfId="104" applyFont="1" applyFill="1" applyBorder="1" applyAlignment="1">
      <alignment horizontal="center" vertical="center" wrapText="1"/>
    </xf>
    <xf numFmtId="0" fontId="42" fillId="3" borderId="21" xfId="104" applyFont="1" applyFill="1" applyBorder="1" applyAlignment="1">
      <alignment horizontal="center" vertical="center" wrapText="1"/>
    </xf>
    <xf numFmtId="0" fontId="26" fillId="0" borderId="19" xfId="10" applyFont="1" applyFill="1" applyBorder="1" applyAlignment="1"/>
    <xf numFmtId="43" fontId="26" fillId="0" borderId="19" xfId="10" applyNumberFormat="1" applyFont="1" applyFill="1" applyBorder="1" applyAlignment="1"/>
    <xf numFmtId="43" fontId="22" fillId="0" borderId="24" xfId="10" applyNumberFormat="1" applyFont="1" applyFill="1" applyBorder="1" applyAlignment="1">
      <alignment vertical="center"/>
    </xf>
    <xf numFmtId="0" fontId="21" fillId="0" borderId="20" xfId="16" applyFont="1" applyFill="1" applyBorder="1" applyAlignment="1">
      <alignment horizontal="center" vertical="center"/>
    </xf>
    <xf numFmtId="0" fontId="21" fillId="0" borderId="10" xfId="16" applyFont="1" applyFill="1" applyBorder="1" applyAlignment="1">
      <alignment horizontal="center" vertical="center"/>
    </xf>
    <xf numFmtId="0" fontId="21" fillId="0" borderId="6" xfId="16" applyFont="1" applyFill="1" applyBorder="1" applyAlignment="1">
      <alignment horizontal="center" vertical="center"/>
    </xf>
    <xf numFmtId="43" fontId="21" fillId="0" borderId="8" xfId="1" applyFont="1" applyFill="1" applyBorder="1" applyAlignment="1">
      <alignment horizontal="center" vertical="center" wrapText="1"/>
    </xf>
    <xf numFmtId="0" fontId="21" fillId="0" borderId="9" xfId="16" applyFont="1" applyFill="1" applyBorder="1" applyAlignment="1">
      <alignment horizontal="center" vertical="center"/>
    </xf>
    <xf numFmtId="43" fontId="21" fillId="0" borderId="20" xfId="1" applyFont="1" applyFill="1" applyBorder="1" applyAlignment="1">
      <alignment horizontal="center" vertical="center" wrapText="1"/>
    </xf>
    <xf numFmtId="0" fontId="20" fillId="3" borderId="1" xfId="16" applyFont="1" applyFill="1" applyBorder="1" applyAlignment="1">
      <alignment horizontal="center"/>
    </xf>
    <xf numFmtId="0" fontId="20" fillId="3" borderId="2" xfId="16" applyFont="1" applyFill="1" applyBorder="1" applyAlignment="1">
      <alignment horizontal="center"/>
    </xf>
    <xf numFmtId="0" fontId="20" fillId="3" borderId="3" xfId="16" applyFont="1" applyFill="1" applyBorder="1" applyAlignment="1">
      <alignment horizontal="center"/>
    </xf>
    <xf numFmtId="43" fontId="21" fillId="0" borderId="14" xfId="16" applyNumberFormat="1" applyFont="1" applyFill="1" applyBorder="1" applyAlignment="1">
      <alignment vertical="center"/>
    </xf>
    <xf numFmtId="43" fontId="21" fillId="0" borderId="5" xfId="1" applyFont="1" applyFill="1" applyBorder="1" applyAlignment="1">
      <alignment vertical="center"/>
    </xf>
    <xf numFmtId="0" fontId="64" fillId="0" borderId="86" xfId="8" applyFont="1" applyBorder="1"/>
    <xf numFmtId="0" fontId="56" fillId="0" borderId="4" xfId="0" applyFont="1" applyBorder="1" applyAlignment="1">
      <alignment horizontal="center"/>
    </xf>
    <xf numFmtId="0" fontId="15" fillId="0" borderId="0" xfId="16" applyFont="1"/>
    <xf numFmtId="0" fontId="107" fillId="0" borderId="4" xfId="0" applyFont="1" applyBorder="1" applyAlignment="1">
      <alignment wrapText="1"/>
    </xf>
    <xf numFmtId="0" fontId="19" fillId="0" borderId="4" xfId="0" applyFont="1" applyBorder="1" applyAlignment="1">
      <alignment horizontal="center" wrapText="1"/>
    </xf>
    <xf numFmtId="0" fontId="19" fillId="0" borderId="4" xfId="0" applyFont="1" applyBorder="1"/>
    <xf numFmtId="0" fontId="56" fillId="0" borderId="4" xfId="0" applyFont="1" applyBorder="1" applyAlignment="1">
      <alignment horizontal="right"/>
    </xf>
    <xf numFmtId="0" fontId="107" fillId="0" borderId="4" xfId="0" applyFont="1" applyBorder="1"/>
    <xf numFmtId="0" fontId="56" fillId="0" borderId="4" xfId="0" applyFont="1" applyBorder="1" applyAlignment="1">
      <alignment horizontal="right" wrapText="1"/>
    </xf>
    <xf numFmtId="0" fontId="23" fillId="0" borderId="0" xfId="0" applyFont="1"/>
    <xf numFmtId="166" fontId="56" fillId="0" borderId="4" xfId="1" applyNumberFormat="1" applyFont="1" applyBorder="1" applyAlignment="1">
      <alignment horizontal="center"/>
    </xf>
    <xf numFmtId="166" fontId="19" fillId="0" borderId="4" xfId="1" applyNumberFormat="1" applyFont="1" applyBorder="1" applyAlignment="1">
      <alignment horizontal="right" wrapText="1"/>
    </xf>
    <xf numFmtId="166" fontId="19" fillId="0" borderId="4" xfId="1" applyNumberFormat="1" applyFont="1" applyBorder="1" applyAlignment="1">
      <alignment horizontal="center"/>
    </xf>
    <xf numFmtId="166" fontId="19" fillId="0" borderId="22" xfId="1" applyNumberFormat="1" applyFont="1" applyFill="1" applyBorder="1" applyAlignment="1">
      <alignment horizontal="center"/>
    </xf>
    <xf numFmtId="166" fontId="19" fillId="0" borderId="4" xfId="1" applyNumberFormat="1" applyFont="1" applyFill="1" applyBorder="1" applyAlignment="1">
      <alignment horizontal="center"/>
    </xf>
    <xf numFmtId="166" fontId="56" fillId="0" borderId="4" xfId="1" applyNumberFormat="1" applyFont="1" applyFill="1" applyBorder="1" applyAlignment="1">
      <alignment horizontal="center"/>
    </xf>
    <xf numFmtId="0" fontId="108" fillId="8" borderId="4" xfId="16" applyFont="1" applyFill="1" applyBorder="1" applyAlignment="1">
      <alignment horizontal="center"/>
    </xf>
    <xf numFmtId="0" fontId="108" fillId="9" borderId="1" xfId="16" applyFont="1" applyFill="1" applyBorder="1" applyAlignment="1">
      <alignment horizontal="center"/>
    </xf>
    <xf numFmtId="0" fontId="108" fillId="9" borderId="12" xfId="16" applyFont="1" applyFill="1" applyBorder="1" applyAlignment="1">
      <alignment horizontal="center"/>
    </xf>
    <xf numFmtId="4" fontId="19" fillId="0" borderId="21" xfId="16" applyNumberFormat="1" applyFont="1" applyBorder="1"/>
    <xf numFmtId="4" fontId="19" fillId="0" borderId="23" xfId="16" applyNumberFormat="1" applyFont="1" applyBorder="1"/>
    <xf numFmtId="0" fontId="109" fillId="0" borderId="5" xfId="16" applyFont="1" applyBorder="1" applyAlignment="1">
      <alignment horizontal="centerContinuous"/>
    </xf>
    <xf numFmtId="0" fontId="109" fillId="0" borderId="12" xfId="16" applyFont="1" applyBorder="1" applyAlignment="1">
      <alignment horizontal="centerContinuous"/>
    </xf>
    <xf numFmtId="4" fontId="37" fillId="0" borderId="12" xfId="16" applyNumberFormat="1" applyFont="1" applyBorder="1"/>
    <xf numFmtId="0" fontId="110" fillId="0" borderId="0" xfId="16" applyFont="1"/>
    <xf numFmtId="4" fontId="16" fillId="0" borderId="0" xfId="16" applyNumberFormat="1" applyFont="1"/>
    <xf numFmtId="0" fontId="16" fillId="0" borderId="0" xfId="16" applyFont="1" applyAlignment="1">
      <alignment horizontal="left" vertical="center" textRotation="180"/>
    </xf>
    <xf numFmtId="43" fontId="18" fillId="0" borderId="0" xfId="1" applyFont="1" applyAlignment="1">
      <alignment horizontal="right" vertical="center" textRotation="180"/>
    </xf>
    <xf numFmtId="0" fontId="17" fillId="0" borderId="0" xfId="16" applyFont="1" applyAlignment="1">
      <alignment horizontal="center"/>
    </xf>
    <xf numFmtId="0" fontId="20" fillId="2" borderId="1" xfId="16" applyFont="1" applyFill="1" applyBorder="1" applyAlignment="1">
      <alignment horizontal="center"/>
    </xf>
    <xf numFmtId="0" fontId="20" fillId="2" borderId="2" xfId="16" applyFont="1" applyFill="1" applyBorder="1" applyAlignment="1">
      <alignment horizontal="center"/>
    </xf>
    <xf numFmtId="0" fontId="20" fillId="2" borderId="3" xfId="16" applyFont="1" applyFill="1" applyBorder="1" applyAlignment="1">
      <alignment horizontal="center"/>
    </xf>
    <xf numFmtId="0" fontId="21" fillId="0" borderId="1" xfId="16" applyFont="1" applyFill="1" applyBorder="1" applyAlignment="1">
      <alignment horizontal="center" vertical="center"/>
    </xf>
    <xf numFmtId="0" fontId="21" fillId="0" borderId="3" xfId="16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textRotation="180"/>
    </xf>
    <xf numFmtId="0" fontId="18" fillId="0" borderId="0" xfId="0" applyFont="1" applyAlignment="1">
      <alignment horizontal="right" vertical="center" textRotation="180"/>
    </xf>
    <xf numFmtId="0" fontId="22" fillId="0" borderId="3" xfId="0" applyFont="1" applyFill="1" applyBorder="1" applyAlignment="1">
      <alignment horizontal="left" vertical="center"/>
    </xf>
    <xf numFmtId="0" fontId="22" fillId="0" borderId="12" xfId="0" applyFont="1" applyFill="1" applyBorder="1" applyAlignment="1">
      <alignment horizontal="left" vertical="center"/>
    </xf>
    <xf numFmtId="0" fontId="17" fillId="0" borderId="0" xfId="0" applyFont="1" applyAlignment="1">
      <alignment horizontal="center"/>
    </xf>
    <xf numFmtId="0" fontId="20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/>
    </xf>
    <xf numFmtId="0" fontId="24" fillId="2" borderId="0" xfId="16" applyFont="1" applyFill="1" applyBorder="1" applyAlignment="1">
      <alignment horizontal="center" vertical="center"/>
    </xf>
    <xf numFmtId="0" fontId="24" fillId="2" borderId="20" xfId="16" applyFont="1" applyFill="1" applyBorder="1" applyAlignment="1">
      <alignment horizontal="center" vertical="center"/>
    </xf>
    <xf numFmtId="0" fontId="24" fillId="2" borderId="19" xfId="16" applyFont="1" applyFill="1" applyBorder="1" applyAlignment="1">
      <alignment horizontal="center" vertical="center" wrapText="1"/>
    </xf>
    <xf numFmtId="0" fontId="19" fillId="0" borderId="0" xfId="16" applyFont="1" applyBorder="1"/>
    <xf numFmtId="0" fontId="24" fillId="2" borderId="1" xfId="10" applyFont="1" applyFill="1" applyBorder="1" applyAlignment="1">
      <alignment horizontal="center" vertical="center" wrapText="1"/>
    </xf>
    <xf numFmtId="0" fontId="17" fillId="0" borderId="0" xfId="10" applyFont="1" applyFill="1" applyBorder="1" applyAlignment="1">
      <alignment horizontal="center" vertical="center" wrapText="1"/>
    </xf>
    <xf numFmtId="0" fontId="62" fillId="0" borderId="0" xfId="10" applyFont="1" applyFill="1" applyBorder="1" applyAlignment="1">
      <alignment horizontal="center"/>
    </xf>
    <xf numFmtId="0" fontId="74" fillId="0" borderId="0" xfId="16" applyFont="1" applyAlignment="1">
      <alignment horizontal="center"/>
    </xf>
    <xf numFmtId="0" fontId="28" fillId="2" borderId="19" xfId="16" applyFont="1" applyFill="1" applyBorder="1" applyAlignment="1">
      <alignment horizontal="center" vertical="center"/>
    </xf>
    <xf numFmtId="0" fontId="29" fillId="2" borderId="19" xfId="16" applyFont="1" applyFill="1" applyBorder="1" applyAlignment="1"/>
    <xf numFmtId="0" fontId="28" fillId="2" borderId="0" xfId="16" applyFont="1" applyFill="1" applyBorder="1" applyAlignment="1">
      <alignment horizontal="center" vertical="center"/>
    </xf>
    <xf numFmtId="0" fontId="29" fillId="2" borderId="0" xfId="16" applyFont="1" applyFill="1" applyBorder="1" applyAlignment="1"/>
    <xf numFmtId="0" fontId="28" fillId="2" borderId="20" xfId="16" applyFont="1" applyFill="1" applyBorder="1" applyAlignment="1">
      <alignment horizontal="center" vertical="center"/>
    </xf>
    <xf numFmtId="0" fontId="0" fillId="0" borderId="0" xfId="0" applyAlignment="1"/>
    <xf numFmtId="0" fontId="28" fillId="2" borderId="19" xfId="16" applyFont="1" applyFill="1" applyBorder="1" applyAlignment="1">
      <alignment horizontal="center"/>
    </xf>
    <xf numFmtId="0" fontId="28" fillId="2" borderId="0" xfId="16" applyFont="1" applyFill="1" applyBorder="1" applyAlignment="1">
      <alignment horizontal="center"/>
    </xf>
    <xf numFmtId="0" fontId="0" fillId="0" borderId="0" xfId="0" applyAlignment="1">
      <alignment horizontal="center"/>
    </xf>
    <xf numFmtId="0" fontId="28" fillId="2" borderId="20" xfId="16" applyFont="1" applyFill="1" applyBorder="1" applyAlignment="1">
      <alignment horizontal="center"/>
    </xf>
    <xf numFmtId="0" fontId="24" fillId="2" borderId="19" xfId="16" applyFont="1" applyFill="1" applyBorder="1" applyAlignment="1">
      <alignment horizontal="center"/>
    </xf>
    <xf numFmtId="0" fontId="24" fillId="2" borderId="0" xfId="16" applyFont="1" applyFill="1" applyBorder="1" applyAlignment="1">
      <alignment horizontal="center"/>
    </xf>
    <xf numFmtId="0" fontId="24" fillId="2" borderId="20" xfId="16" applyFont="1" applyFill="1" applyBorder="1" applyAlignment="1">
      <alignment horizontal="center"/>
    </xf>
    <xf numFmtId="0" fontId="24" fillId="2" borderId="23" xfId="16" applyFont="1" applyFill="1" applyBorder="1" applyAlignment="1">
      <alignment horizontal="center"/>
    </xf>
    <xf numFmtId="0" fontId="24" fillId="2" borderId="17" xfId="16" applyFont="1" applyFill="1" applyBorder="1" applyAlignment="1">
      <alignment horizontal="center"/>
    </xf>
    <xf numFmtId="0" fontId="24" fillId="2" borderId="6" xfId="16" applyFont="1" applyFill="1" applyBorder="1" applyAlignment="1">
      <alignment horizontal="center"/>
    </xf>
    <xf numFmtId="0" fontId="24" fillId="2" borderId="10" xfId="16" applyFont="1" applyFill="1" applyBorder="1" applyAlignment="1">
      <alignment horizontal="center"/>
    </xf>
    <xf numFmtId="0" fontId="24" fillId="4" borderId="16" xfId="16" applyFont="1" applyFill="1" applyBorder="1" applyAlignment="1">
      <alignment horizontal="center" vertical="top"/>
    </xf>
    <xf numFmtId="0" fontId="24" fillId="4" borderId="19" xfId="16" applyFont="1" applyFill="1" applyBorder="1" applyAlignment="1">
      <alignment horizontal="center" vertical="top"/>
    </xf>
    <xf numFmtId="0" fontId="24" fillId="4" borderId="21" xfId="16" applyFont="1" applyFill="1" applyBorder="1" applyAlignment="1">
      <alignment horizontal="center" vertical="top"/>
    </xf>
    <xf numFmtId="0" fontId="56" fillId="0" borderId="15" xfId="0" applyFont="1" applyBorder="1" applyAlignment="1">
      <alignment horizontal="center" vertical="center"/>
    </xf>
    <xf numFmtId="0" fontId="56" fillId="0" borderId="7" xfId="0" applyFont="1" applyBorder="1" applyAlignment="1">
      <alignment horizontal="center" vertical="center"/>
    </xf>
    <xf numFmtId="0" fontId="56" fillId="0" borderId="15" xfId="0" applyFont="1" applyBorder="1" applyAlignment="1">
      <alignment horizontal="center" vertical="center" wrapText="1"/>
    </xf>
    <xf numFmtId="0" fontId="56" fillId="0" borderId="7" xfId="0" applyFont="1" applyBorder="1" applyAlignment="1">
      <alignment horizontal="center" vertical="center" wrapText="1"/>
    </xf>
    <xf numFmtId="0" fontId="56" fillId="0" borderId="5" xfId="0" applyFont="1" applyBorder="1" applyAlignment="1">
      <alignment horizontal="center"/>
    </xf>
    <xf numFmtId="0" fontId="56" fillId="0" borderId="12" xfId="0" applyFont="1" applyBorder="1" applyAlignment="1">
      <alignment horizontal="center"/>
    </xf>
    <xf numFmtId="0" fontId="19" fillId="0" borderId="15" xfId="0" applyFont="1" applyBorder="1" applyAlignment="1">
      <alignment horizontal="left" wrapText="1"/>
    </xf>
    <xf numFmtId="0" fontId="19" fillId="0" borderId="22" xfId="0" applyFont="1" applyBorder="1" applyAlignment="1">
      <alignment horizontal="left" wrapText="1"/>
    </xf>
    <xf numFmtId="0" fontId="24" fillId="4" borderId="16" xfId="16" applyFont="1" applyFill="1" applyBorder="1" applyAlignment="1">
      <alignment horizontal="center" vertical="center"/>
    </xf>
    <xf numFmtId="0" fontId="24" fillId="4" borderId="19" xfId="16" applyFont="1" applyFill="1" applyBorder="1" applyAlignment="1">
      <alignment horizontal="center" vertical="center"/>
    </xf>
    <xf numFmtId="0" fontId="24" fillId="4" borderId="21" xfId="16" applyFont="1" applyFill="1" applyBorder="1" applyAlignment="1">
      <alignment horizontal="center" vertical="center"/>
    </xf>
    <xf numFmtId="0" fontId="24" fillId="4" borderId="17" xfId="16" applyFont="1" applyFill="1" applyBorder="1" applyAlignment="1">
      <alignment horizontal="center" vertical="top"/>
    </xf>
    <xf numFmtId="0" fontId="24" fillId="4" borderId="0" xfId="16" applyFont="1" applyFill="1" applyBorder="1" applyAlignment="1">
      <alignment horizontal="center" vertical="top"/>
    </xf>
    <xf numFmtId="0" fontId="24" fillId="4" borderId="23" xfId="16" applyFont="1" applyFill="1" applyBorder="1" applyAlignment="1">
      <alignment horizontal="center" vertical="top"/>
    </xf>
    <xf numFmtId="0" fontId="56" fillId="0" borderId="4" xfId="0" applyFont="1" applyBorder="1" applyAlignment="1">
      <alignment horizontal="center" vertical="center"/>
    </xf>
    <xf numFmtId="0" fontId="56" fillId="0" borderId="4" xfId="0" applyFont="1" applyBorder="1" applyAlignment="1">
      <alignment horizontal="center"/>
    </xf>
    <xf numFmtId="0" fontId="56" fillId="0" borderId="4" xfId="0" applyFont="1" applyBorder="1" applyAlignment="1">
      <alignment vertical="center"/>
    </xf>
    <xf numFmtId="0" fontId="106" fillId="5" borderId="5" xfId="16" applyFont="1" applyFill="1" applyBorder="1" applyAlignment="1">
      <alignment horizontal="center"/>
    </xf>
    <xf numFmtId="0" fontId="106" fillId="5" borderId="1" xfId="16" applyFont="1" applyFill="1" applyBorder="1" applyAlignment="1">
      <alignment horizontal="center"/>
    </xf>
    <xf numFmtId="0" fontId="106" fillId="5" borderId="12" xfId="16" applyFont="1" applyFill="1" applyBorder="1" applyAlignment="1">
      <alignment horizontal="center"/>
    </xf>
    <xf numFmtId="0" fontId="19" fillId="0" borderId="0" xfId="0" applyFont="1" applyAlignment="1">
      <alignment wrapText="1"/>
    </xf>
    <xf numFmtId="0" fontId="0" fillId="0" borderId="0" xfId="0" applyAlignment="1">
      <alignment wrapText="1"/>
    </xf>
    <xf numFmtId="0" fontId="26" fillId="0" borderId="20" xfId="10" applyFont="1" applyFill="1" applyBorder="1" applyAlignment="1">
      <alignment horizontal="left" wrapText="1"/>
    </xf>
    <xf numFmtId="0" fontId="19" fillId="0" borderId="0" xfId="10" applyFont="1" applyAlignment="1">
      <alignment horizontal="left" wrapText="1"/>
    </xf>
    <xf numFmtId="0" fontId="25" fillId="0" borderId="1" xfId="10" applyFont="1" applyFill="1" applyBorder="1" applyAlignment="1">
      <alignment horizontal="center"/>
    </xf>
    <xf numFmtId="0" fontId="19" fillId="0" borderId="12" xfId="10" applyFont="1" applyBorder="1" applyAlignment="1">
      <alignment horizontal="left"/>
    </xf>
    <xf numFmtId="0" fontId="19" fillId="0" borderId="4" xfId="10" applyFont="1" applyBorder="1" applyAlignment="1">
      <alignment horizontal="left"/>
    </xf>
    <xf numFmtId="0" fontId="19" fillId="0" borderId="12" xfId="10" applyFont="1" applyFill="1" applyBorder="1" applyAlignment="1">
      <alignment horizontal="left" wrapText="1"/>
    </xf>
    <xf numFmtId="0" fontId="19" fillId="0" borderId="4" xfId="10" applyFont="1" applyFill="1" applyBorder="1" applyAlignment="1">
      <alignment horizontal="left" wrapText="1"/>
    </xf>
    <xf numFmtId="0" fontId="19" fillId="0" borderId="12" xfId="10" applyFont="1" applyBorder="1" applyAlignment="1">
      <alignment horizontal="left" wrapText="1"/>
    </xf>
    <xf numFmtId="0" fontId="19" fillId="0" borderId="4" xfId="10" applyFont="1" applyBorder="1" applyAlignment="1">
      <alignment horizontal="left" wrapText="1"/>
    </xf>
    <xf numFmtId="0" fontId="24" fillId="4" borderId="20" xfId="10" applyFont="1" applyFill="1" applyBorder="1" applyAlignment="1">
      <alignment horizontal="center"/>
    </xf>
    <xf numFmtId="0" fontId="24" fillId="4" borderId="1" xfId="10" applyFont="1" applyFill="1" applyBorder="1" applyAlignment="1">
      <alignment horizontal="center" vertical="center"/>
    </xf>
    <xf numFmtId="0" fontId="24" fillId="3" borderId="1" xfId="10" applyFont="1" applyFill="1" applyBorder="1" applyAlignment="1">
      <alignment horizontal="center" vertical="center"/>
    </xf>
    <xf numFmtId="0" fontId="26" fillId="0" borderId="1" xfId="10" applyFont="1" applyFill="1" applyBorder="1" applyAlignment="1">
      <alignment horizontal="left"/>
    </xf>
    <xf numFmtId="0" fontId="24" fillId="4" borderId="19" xfId="10" applyFont="1" applyFill="1" applyBorder="1" applyAlignment="1">
      <alignment horizontal="center"/>
    </xf>
    <xf numFmtId="0" fontId="24" fillId="4" borderId="0" xfId="10" applyFont="1" applyFill="1" applyBorder="1" applyAlignment="1">
      <alignment horizontal="center"/>
    </xf>
    <xf numFmtId="4" fontId="81" fillId="0" borderId="0" xfId="0" applyNumberFormat="1" applyFont="1" applyFill="1" applyBorder="1" applyAlignment="1">
      <alignment horizontal="left" vertical="center" wrapText="1"/>
    </xf>
    <xf numFmtId="0" fontId="18" fillId="6" borderId="49" xfId="0" applyFont="1" applyFill="1" applyBorder="1" applyAlignment="1">
      <alignment horizontal="left" vertical="center"/>
    </xf>
    <xf numFmtId="0" fontId="18" fillId="6" borderId="50" xfId="0" applyFont="1" applyFill="1" applyBorder="1" applyAlignment="1">
      <alignment horizontal="left" vertical="center"/>
    </xf>
    <xf numFmtId="0" fontId="18" fillId="6" borderId="51" xfId="0" applyFont="1" applyFill="1" applyBorder="1" applyAlignment="1">
      <alignment horizontal="left" vertical="center"/>
    </xf>
    <xf numFmtId="0" fontId="18" fillId="6" borderId="49" xfId="0" applyFont="1" applyFill="1" applyBorder="1" applyAlignment="1">
      <alignment horizontal="center" vertical="center"/>
    </xf>
    <xf numFmtId="0" fontId="18" fillId="6" borderId="51" xfId="0" applyFont="1" applyFill="1" applyBorder="1" applyAlignment="1">
      <alignment horizontal="center" vertical="center"/>
    </xf>
    <xf numFmtId="0" fontId="37" fillId="6" borderId="40" xfId="0" applyFont="1" applyFill="1" applyBorder="1" applyAlignment="1">
      <alignment horizontal="left" vertical="center" wrapText="1"/>
    </xf>
    <xf numFmtId="0" fontId="37" fillId="6" borderId="42" xfId="0" applyFont="1" applyFill="1" applyBorder="1" applyAlignment="1">
      <alignment horizontal="left" vertical="center" wrapText="1"/>
    </xf>
    <xf numFmtId="4" fontId="48" fillId="6" borderId="76" xfId="1" applyNumberFormat="1" applyFont="1" applyFill="1" applyBorder="1" applyAlignment="1">
      <alignment horizontal="center" vertical="center" wrapText="1"/>
    </xf>
    <xf numFmtId="4" fontId="48" fillId="6" borderId="72" xfId="1" applyNumberFormat="1" applyFont="1" applyFill="1" applyBorder="1" applyAlignment="1">
      <alignment horizontal="center" vertical="center" wrapText="1"/>
    </xf>
    <xf numFmtId="4" fontId="48" fillId="6" borderId="73" xfId="1" applyNumberFormat="1" applyFont="1" applyFill="1" applyBorder="1" applyAlignment="1">
      <alignment horizontal="center" vertical="center" wrapText="1"/>
    </xf>
    <xf numFmtId="4" fontId="102" fillId="6" borderId="41" xfId="1" applyNumberFormat="1" applyFont="1" applyFill="1" applyBorder="1" applyAlignment="1">
      <alignment horizontal="center" vertical="center" wrapText="1"/>
    </xf>
    <xf numFmtId="4" fontId="102" fillId="6" borderId="37" xfId="1" applyNumberFormat="1" applyFont="1" applyFill="1" applyBorder="1" applyAlignment="1">
      <alignment horizontal="center" vertical="center" wrapText="1"/>
    </xf>
    <xf numFmtId="0" fontId="24" fillId="2" borderId="20" xfId="10" applyFont="1" applyFill="1" applyBorder="1" applyAlignment="1">
      <alignment horizontal="center" vertical="center" wrapText="1"/>
    </xf>
    <xf numFmtId="0" fontId="24" fillId="3" borderId="1" xfId="10" applyFont="1" applyFill="1" applyBorder="1" applyAlignment="1">
      <alignment horizontal="center" vertical="center" wrapText="1"/>
    </xf>
    <xf numFmtId="0" fontId="40" fillId="0" borderId="12" xfId="10" applyFont="1" applyFill="1" applyBorder="1" applyAlignment="1">
      <alignment horizontal="left" wrapText="1"/>
    </xf>
    <xf numFmtId="0" fontId="40" fillId="0" borderId="4" xfId="10" applyFont="1" applyFill="1" applyBorder="1" applyAlignment="1">
      <alignment horizontal="left" wrapText="1"/>
    </xf>
    <xf numFmtId="0" fontId="37" fillId="0" borderId="1" xfId="10" applyFont="1" applyFill="1" applyBorder="1" applyAlignment="1">
      <alignment horizontal="center" vertical="center" wrapText="1"/>
    </xf>
    <xf numFmtId="0" fontId="37" fillId="0" borderId="12" xfId="10" applyFont="1" applyFill="1" applyBorder="1" applyAlignment="1">
      <alignment horizontal="center" vertical="center" wrapText="1"/>
    </xf>
    <xf numFmtId="0" fontId="20" fillId="4" borderId="19" xfId="10" applyFont="1" applyFill="1" applyBorder="1" applyAlignment="1">
      <alignment horizontal="center" vertical="center" wrapText="1"/>
    </xf>
    <xf numFmtId="0" fontId="20" fillId="4" borderId="0" xfId="10" applyFont="1" applyFill="1" applyBorder="1" applyAlignment="1">
      <alignment horizontal="center" vertical="center" wrapText="1"/>
    </xf>
    <xf numFmtId="0" fontId="20" fillId="4" borderId="20" xfId="10" applyFont="1" applyFill="1" applyBorder="1" applyAlignment="1">
      <alignment horizontal="center" vertical="center" wrapText="1"/>
    </xf>
    <xf numFmtId="0" fontId="24" fillId="2" borderId="19" xfId="19" applyFont="1" applyFill="1" applyBorder="1" applyAlignment="1">
      <alignment horizontal="center" vertical="center" wrapText="1"/>
    </xf>
    <xf numFmtId="0" fontId="24" fillId="2" borderId="0" xfId="19" applyFont="1" applyFill="1" applyBorder="1" applyAlignment="1">
      <alignment horizontal="center" vertical="center" wrapText="1"/>
    </xf>
    <xf numFmtId="0" fontId="24" fillId="2" borderId="20" xfId="19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74" fillId="0" borderId="0" xfId="0" applyFont="1" applyAlignment="1">
      <alignment horizontal="right" vertical="center" textRotation="180"/>
    </xf>
    <xf numFmtId="0" fontId="91" fillId="0" borderId="0" xfId="0" applyFont="1" applyAlignment="1">
      <alignment horizontal="left" vertical="center" textRotation="180"/>
    </xf>
    <xf numFmtId="0" fontId="93" fillId="16" borderId="0" xfId="16" applyFont="1" applyFill="1" applyAlignment="1">
      <alignment horizontal="left" vertical="center" textRotation="180"/>
    </xf>
    <xf numFmtId="0" fontId="92" fillId="16" borderId="0" xfId="16" applyFont="1" applyFill="1" applyAlignment="1">
      <alignment horizontal="right" vertical="center" textRotation="180"/>
    </xf>
    <xf numFmtId="49" fontId="60" fillId="16" borderId="0" xfId="16" applyNumberFormat="1" applyFont="1" applyFill="1" applyAlignment="1">
      <alignment horizontal="left"/>
    </xf>
    <xf numFmtId="49" fontId="60" fillId="16" borderId="0" xfId="16" applyNumberFormat="1" applyFont="1" applyFill="1" applyAlignment="1">
      <alignment horizontal="right"/>
    </xf>
    <xf numFmtId="49" fontId="69" fillId="16" borderId="0" xfId="16" applyNumberFormat="1" applyFont="1" applyFill="1" applyAlignment="1">
      <alignment horizontal="center"/>
    </xf>
    <xf numFmtId="49" fontId="60" fillId="16" borderId="60" xfId="16" applyNumberFormat="1" applyFont="1" applyFill="1" applyBorder="1" applyAlignment="1">
      <alignment horizontal="left"/>
    </xf>
    <xf numFmtId="49" fontId="71" fillId="17" borderId="61" xfId="0" applyNumberFormat="1" applyFont="1" applyFill="1" applyBorder="1" applyAlignment="1">
      <alignment horizontal="center"/>
    </xf>
    <xf numFmtId="49" fontId="71" fillId="17" borderId="61" xfId="0" applyNumberFormat="1" applyFont="1" applyFill="1" applyBorder="1" applyAlignment="1">
      <alignment horizontal="center" wrapText="1"/>
    </xf>
    <xf numFmtId="49" fontId="71" fillId="18" borderId="0" xfId="16" applyNumberFormat="1" applyFont="1" applyFill="1" applyBorder="1" applyAlignment="1">
      <alignment horizontal="center"/>
    </xf>
    <xf numFmtId="49" fontId="71" fillId="18" borderId="0" xfId="16" applyNumberFormat="1" applyFont="1" applyFill="1" applyBorder="1" applyAlignment="1">
      <alignment horizontal="center" wrapText="1"/>
    </xf>
    <xf numFmtId="0" fontId="24" fillId="2" borderId="19" xfId="100" applyFont="1" applyFill="1" applyBorder="1" applyAlignment="1">
      <alignment horizontal="center" vertical="center"/>
    </xf>
    <xf numFmtId="0" fontId="36" fillId="2" borderId="19" xfId="100" applyFont="1" applyFill="1" applyBorder="1" applyAlignment="1">
      <alignment horizontal="center" vertical="center"/>
    </xf>
    <xf numFmtId="0" fontId="24" fillId="2" borderId="0" xfId="100" applyFont="1" applyFill="1" applyBorder="1" applyAlignment="1">
      <alignment horizontal="center" vertical="center"/>
    </xf>
    <xf numFmtId="0" fontId="36" fillId="2" borderId="0" xfId="100" applyFont="1" applyFill="1" applyBorder="1" applyAlignment="1">
      <alignment horizontal="center" vertical="center"/>
    </xf>
    <xf numFmtId="0" fontId="24" fillId="2" borderId="20" xfId="100" applyFont="1" applyFill="1" applyBorder="1" applyAlignment="1">
      <alignment horizontal="center" vertical="center"/>
    </xf>
    <xf numFmtId="0" fontId="24" fillId="2" borderId="19" xfId="102" applyFont="1" applyFill="1" applyBorder="1" applyAlignment="1">
      <alignment horizontal="center" vertical="center" wrapText="1"/>
    </xf>
    <xf numFmtId="0" fontId="24" fillId="2" borderId="0" xfId="102" applyFont="1" applyFill="1" applyBorder="1" applyAlignment="1">
      <alignment horizontal="center" vertical="center" wrapText="1"/>
    </xf>
    <xf numFmtId="0" fontId="24" fillId="2" borderId="20" xfId="102" applyFont="1" applyFill="1" applyBorder="1" applyAlignment="1">
      <alignment horizontal="center" vertical="center" wrapText="1"/>
    </xf>
    <xf numFmtId="0" fontId="18" fillId="0" borderId="20" xfId="10" applyFont="1" applyFill="1" applyBorder="1" applyAlignment="1">
      <alignment horizontal="center" vertical="center"/>
    </xf>
    <xf numFmtId="0" fontId="24" fillId="2" borderId="19" xfId="10" applyFont="1" applyFill="1" applyBorder="1" applyAlignment="1">
      <alignment horizontal="center" vertical="center" wrapText="1"/>
    </xf>
    <xf numFmtId="0" fontId="24" fillId="2" borderId="19" xfId="10" applyFont="1" applyFill="1" applyBorder="1" applyAlignment="1">
      <alignment horizontal="center" vertical="center"/>
    </xf>
    <xf numFmtId="0" fontId="24" fillId="2" borderId="0" xfId="10" applyFont="1" applyFill="1" applyBorder="1" applyAlignment="1">
      <alignment horizontal="center" vertical="center"/>
    </xf>
    <xf numFmtId="14" fontId="43" fillId="0" borderId="20" xfId="10" applyNumberFormat="1" applyFont="1" applyFill="1" applyBorder="1" applyAlignment="1">
      <alignment horizontal="left" vertical="center"/>
    </xf>
    <xf numFmtId="0" fontId="18" fillId="0" borderId="0" xfId="10" applyFont="1" applyAlignment="1">
      <alignment horizontal="center"/>
    </xf>
    <xf numFmtId="0" fontId="18" fillId="0" borderId="0" xfId="10" applyFont="1" applyBorder="1" applyAlignment="1">
      <alignment horizontal="center"/>
    </xf>
    <xf numFmtId="14" fontId="43" fillId="0" borderId="20" xfId="10" applyNumberFormat="1" applyFont="1" applyFill="1" applyBorder="1" applyAlignment="1">
      <alignment horizontal="left" vertical="center" wrapText="1"/>
    </xf>
    <xf numFmtId="0" fontId="24" fillId="2" borderId="6" xfId="10" applyFont="1" applyFill="1" applyBorder="1" applyAlignment="1">
      <alignment horizontal="center" vertical="center"/>
    </xf>
    <xf numFmtId="0" fontId="36" fillId="2" borderId="10" xfId="10" applyFont="1" applyFill="1" applyBorder="1" applyAlignment="1"/>
    <xf numFmtId="0" fontId="19" fillId="0" borderId="0" xfId="10" applyFont="1" applyAlignment="1"/>
    <xf numFmtId="0" fontId="24" fillId="2" borderId="21" xfId="10" applyFont="1" applyFill="1" applyBorder="1" applyAlignment="1">
      <alignment horizontal="center" vertical="center"/>
    </xf>
    <xf numFmtId="0" fontId="36" fillId="2" borderId="16" xfId="10" applyFont="1" applyFill="1" applyBorder="1" applyAlignment="1"/>
    <xf numFmtId="0" fontId="18" fillId="0" borderId="0" xfId="10" applyFont="1" applyAlignment="1">
      <alignment horizontal="center" wrapText="1"/>
    </xf>
    <xf numFmtId="0" fontId="18" fillId="0" borderId="0" xfId="16" applyFont="1" applyAlignment="1">
      <alignment horizontal="center" wrapText="1"/>
    </xf>
    <xf numFmtId="0" fontId="18" fillId="0" borderId="0" xfId="16" applyFont="1" applyAlignment="1">
      <alignment horizontal="center"/>
    </xf>
    <xf numFmtId="0" fontId="24" fillId="2" borderId="19" xfId="16" applyFont="1" applyFill="1" applyBorder="1" applyAlignment="1">
      <alignment horizontal="center" vertical="center"/>
    </xf>
    <xf numFmtId="0" fontId="36" fillId="2" borderId="19" xfId="16" applyFont="1" applyFill="1" applyBorder="1" applyAlignment="1">
      <alignment horizontal="center" vertical="center"/>
    </xf>
    <xf numFmtId="0" fontId="36" fillId="2" borderId="20" xfId="16" applyFont="1" applyFill="1" applyBorder="1" applyAlignment="1">
      <alignment horizontal="center" vertical="center"/>
    </xf>
    <xf numFmtId="0" fontId="21" fillId="0" borderId="0" xfId="10" applyFont="1" applyAlignment="1">
      <alignment horizontal="center"/>
    </xf>
    <xf numFmtId="0" fontId="42" fillId="2" borderId="12" xfId="10" applyFont="1" applyFill="1" applyBorder="1" applyAlignment="1">
      <alignment horizontal="center" vertical="center"/>
    </xf>
    <xf numFmtId="0" fontId="42" fillId="2" borderId="4" xfId="10" applyFont="1" applyFill="1" applyBorder="1" applyAlignment="1">
      <alignment horizontal="center" vertical="center"/>
    </xf>
    <xf numFmtId="0" fontId="42" fillId="2" borderId="5" xfId="10" applyFont="1" applyFill="1" applyBorder="1" applyAlignment="1">
      <alignment horizontal="center" vertical="center"/>
    </xf>
    <xf numFmtId="0" fontId="44" fillId="0" borderId="12" xfId="10" applyFont="1" applyFill="1" applyBorder="1" applyAlignment="1">
      <alignment horizontal="left" vertical="center"/>
    </xf>
    <xf numFmtId="0" fontId="44" fillId="0" borderId="4" xfId="10" applyFont="1" applyFill="1" applyBorder="1" applyAlignment="1">
      <alignment horizontal="left" vertical="center"/>
    </xf>
    <xf numFmtId="0" fontId="42" fillId="2" borderId="1" xfId="10" applyFont="1" applyFill="1" applyBorder="1" applyAlignment="1">
      <alignment horizontal="center" vertical="center"/>
    </xf>
    <xf numFmtId="0" fontId="43" fillId="0" borderId="1" xfId="16" applyFont="1" applyBorder="1" applyAlignment="1">
      <alignment horizontal="left"/>
    </xf>
    <xf numFmtId="0" fontId="24" fillId="2" borderId="1" xfId="16" applyFont="1" applyFill="1" applyBorder="1" applyAlignment="1">
      <alignment horizontal="center" vertical="center"/>
    </xf>
    <xf numFmtId="0" fontId="16" fillId="0" borderId="0" xfId="16" applyFont="1" applyBorder="1" applyAlignment="1">
      <alignment horizontal="left" vertical="center" textRotation="180"/>
    </xf>
    <xf numFmtId="0" fontId="43" fillId="0" borderId="1" xfId="16" applyFont="1" applyFill="1" applyBorder="1" applyAlignment="1">
      <alignment horizontal="left"/>
    </xf>
    <xf numFmtId="0" fontId="43" fillId="0" borderId="20" xfId="16" applyFont="1" applyFill="1" applyBorder="1" applyAlignment="1">
      <alignment horizontal="left"/>
    </xf>
    <xf numFmtId="0" fontId="28" fillId="2" borderId="1" xfId="13" applyFont="1" applyFill="1" applyBorder="1" applyAlignment="1">
      <alignment horizontal="center" vertical="center" wrapText="1"/>
    </xf>
    <xf numFmtId="0" fontId="105" fillId="0" borderId="0" xfId="104" applyFont="1" applyAlignment="1">
      <alignment horizontal="right" vertical="center" textRotation="180"/>
    </xf>
    <xf numFmtId="0" fontId="61" fillId="0" borderId="0" xfId="104" applyFont="1" applyBorder="1" applyAlignment="1">
      <alignment horizontal="left" vertical="center" textRotation="180"/>
    </xf>
    <xf numFmtId="0" fontId="61" fillId="0" borderId="0" xfId="104" applyFont="1" applyAlignment="1">
      <alignment horizontal="left" vertical="center" textRotation="180"/>
    </xf>
    <xf numFmtId="0" fontId="42" fillId="2" borderId="5" xfId="104" applyFont="1" applyFill="1" applyBorder="1" applyAlignment="1">
      <alignment horizontal="center" vertical="center" wrapText="1"/>
    </xf>
    <xf numFmtId="0" fontId="46" fillId="2" borderId="12" xfId="104" applyFont="1" applyFill="1" applyBorder="1" applyAlignment="1">
      <alignment horizontal="center" vertical="center" wrapText="1"/>
    </xf>
    <xf numFmtId="0" fontId="18" fillId="0" borderId="0" xfId="104" applyFont="1" applyBorder="1" applyAlignment="1">
      <alignment horizontal="center" vertical="center"/>
    </xf>
    <xf numFmtId="0" fontId="76" fillId="0" borderId="0" xfId="0" applyFont="1" applyBorder="1" applyAlignment="1">
      <alignment horizontal="left" vertical="center" textRotation="180"/>
    </xf>
    <xf numFmtId="0" fontId="76" fillId="0" borderId="0" xfId="0" applyFont="1" applyAlignment="1">
      <alignment horizontal="left" vertical="center" textRotation="180"/>
    </xf>
    <xf numFmtId="0" fontId="18" fillId="0" borderId="47" xfId="0" applyFont="1" applyBorder="1" applyAlignment="1">
      <alignment horizontal="center" wrapText="1"/>
    </xf>
    <xf numFmtId="0" fontId="18" fillId="0" borderId="24" xfId="0" applyFont="1" applyBorder="1" applyAlignment="1">
      <alignment horizontal="center" wrapText="1"/>
    </xf>
    <xf numFmtId="0" fontId="18" fillId="0" borderId="48" xfId="0" applyFont="1" applyBorder="1" applyAlignment="1">
      <alignment horizontal="center" wrapText="1"/>
    </xf>
    <xf numFmtId="0" fontId="75" fillId="0" borderId="18" xfId="0" applyFont="1" applyBorder="1" applyAlignment="1">
      <alignment horizontal="right" vertical="center" textRotation="180"/>
    </xf>
    <xf numFmtId="0" fontId="53" fillId="0" borderId="0" xfId="8" applyFont="1" applyBorder="1" applyAlignment="1">
      <alignment horizontal="left"/>
    </xf>
    <xf numFmtId="0" fontId="21" fillId="0" borderId="0" xfId="16" applyFont="1" applyFill="1" applyBorder="1" applyAlignment="1">
      <alignment horizontal="center" wrapText="1"/>
    </xf>
    <xf numFmtId="0" fontId="21" fillId="0" borderId="0" xfId="16" applyFont="1" applyFill="1" applyBorder="1" applyAlignment="1">
      <alignment horizontal="center"/>
    </xf>
    <xf numFmtId="0" fontId="24" fillId="2" borderId="1" xfId="8" applyFont="1" applyFill="1" applyBorder="1" applyAlignment="1">
      <alignment horizontal="center" vertical="center"/>
    </xf>
    <xf numFmtId="0" fontId="54" fillId="3" borderId="1" xfId="8" applyFont="1" applyFill="1" applyBorder="1" applyAlignment="1">
      <alignment horizontal="center"/>
    </xf>
    <xf numFmtId="0" fontId="21" fillId="0" borderId="4" xfId="0" applyFont="1" applyBorder="1" applyAlignment="1">
      <alignment wrapText="1"/>
    </xf>
    <xf numFmtId="4" fontId="21" fillId="0" borderId="4" xfId="0" applyNumberFormat="1" applyFont="1" applyBorder="1" applyAlignment="1">
      <alignment horizontal="right" wrapText="1"/>
    </xf>
    <xf numFmtId="0" fontId="16" fillId="0" borderId="4" xfId="0" applyFont="1" applyBorder="1" applyAlignment="1">
      <alignment wrapText="1"/>
    </xf>
    <xf numFmtId="4" fontId="16" fillId="0" borderId="4" xfId="0" applyNumberFormat="1" applyFont="1" applyBorder="1" applyAlignment="1">
      <alignment horizontal="right" wrapText="1"/>
    </xf>
    <xf numFmtId="0" fontId="16" fillId="0" borderId="4" xfId="0" applyFont="1" applyBorder="1" applyAlignment="1">
      <alignment horizontal="right" wrapText="1"/>
    </xf>
    <xf numFmtId="0" fontId="16" fillId="0" borderId="0" xfId="8" applyFont="1" applyAlignment="1">
      <alignment horizontal="justify" wrapText="1"/>
    </xf>
    <xf numFmtId="0" fontId="21" fillId="0" borderId="4" xfId="0" applyFont="1" applyBorder="1" applyAlignment="1">
      <alignment horizontal="center" vertical="top" wrapText="1"/>
    </xf>
    <xf numFmtId="0" fontId="16" fillId="0" borderId="4" xfId="0" applyFont="1" applyBorder="1" applyAlignment="1">
      <alignment vertical="top" wrapText="1"/>
    </xf>
    <xf numFmtId="0" fontId="16" fillId="0" borderId="0" xfId="8" applyFont="1" applyAlignment="1">
      <alignment horizontal="justify"/>
    </xf>
    <xf numFmtId="0" fontId="81" fillId="0" borderId="0" xfId="8" applyFont="1" applyAlignment="1">
      <alignment horizontal="center"/>
    </xf>
  </cellXfs>
  <cellStyles count="105">
    <cellStyle name="Migliaia" xfId="1" builtinId="3"/>
    <cellStyle name="Migliaia (0)_Foglio1" xfId="2"/>
    <cellStyle name="Migliaia [0] 2" xfId="7"/>
    <cellStyle name="Migliaia [0] 2 2" xfId="18"/>
    <cellStyle name="Migliaia 10" xfId="51"/>
    <cellStyle name="Migliaia 10 2" xfId="83"/>
    <cellStyle name="Migliaia 11" xfId="53"/>
    <cellStyle name="Migliaia 11 2" xfId="85"/>
    <cellStyle name="Migliaia 12" xfId="55"/>
    <cellStyle name="Migliaia 12 2" xfId="87"/>
    <cellStyle name="Migliaia 13" xfId="56"/>
    <cellStyle name="Migliaia 13 2" xfId="88"/>
    <cellStyle name="Migliaia 14" xfId="57"/>
    <cellStyle name="Migliaia 14 2" xfId="89"/>
    <cellStyle name="Migliaia 15" xfId="58"/>
    <cellStyle name="Migliaia 15 2" xfId="90"/>
    <cellStyle name="Migliaia 16" xfId="61"/>
    <cellStyle name="Migliaia 17" xfId="91"/>
    <cellStyle name="Migliaia 18" xfId="92"/>
    <cellStyle name="Migliaia 19" xfId="93"/>
    <cellStyle name="Migliaia 2" xfId="5"/>
    <cellStyle name="Migliaia 2 2" xfId="11"/>
    <cellStyle name="Migliaia 2 3" xfId="27"/>
    <cellStyle name="Migliaia 2 4" xfId="28"/>
    <cellStyle name="Migliaia 2 5" xfId="29"/>
    <cellStyle name="Migliaia 2 6" xfId="30"/>
    <cellStyle name="Migliaia 2 7" xfId="31"/>
    <cellStyle name="Migliaia 2 8" xfId="32"/>
    <cellStyle name="Migliaia 20" xfId="95"/>
    <cellStyle name="Migliaia 21" xfId="96"/>
    <cellStyle name="Migliaia 22" xfId="97"/>
    <cellStyle name="Migliaia 23" xfId="98"/>
    <cellStyle name="Migliaia 24" xfId="99"/>
    <cellStyle name="Migliaia 3" xfId="9"/>
    <cellStyle name="Migliaia 3 2" xfId="12"/>
    <cellStyle name="Migliaia 4" xfId="15"/>
    <cellStyle name="Migliaia 4 2" xfId="20"/>
    <cellStyle name="Migliaia 4 2 2" xfId="67"/>
    <cellStyle name="Migliaia 4 3" xfId="22"/>
    <cellStyle name="Migliaia 4 3 2" xfId="25"/>
    <cellStyle name="Migliaia 4 3 2 2" xfId="72"/>
    <cellStyle name="Migliaia 4 3 2 3" xfId="103"/>
    <cellStyle name="Migliaia 4 3 3" xfId="69"/>
    <cellStyle name="Migliaia 4 4" xfId="49"/>
    <cellStyle name="Migliaia 4 4 2" xfId="81"/>
    <cellStyle name="Migliaia 4 4 3" xfId="101"/>
    <cellStyle name="Migliaia 4 5" xfId="64"/>
    <cellStyle name="Migliaia 5" xfId="42"/>
    <cellStyle name="Migliaia 5 2" xfId="47"/>
    <cellStyle name="Migliaia 5 3" xfId="75"/>
    <cellStyle name="Migliaia 6" xfId="33"/>
    <cellStyle name="Migliaia 7" xfId="34"/>
    <cellStyle name="Migliaia 8" xfId="43"/>
    <cellStyle name="Migliaia 8 2" xfId="76"/>
    <cellStyle name="Migliaia 9" xfId="46"/>
    <cellStyle name="Migliaia 9 2" xfId="79"/>
    <cellStyle name="Normale" xfId="0" builtinId="0"/>
    <cellStyle name="Normale 10" xfId="54"/>
    <cellStyle name="Normale 10 2" xfId="86"/>
    <cellStyle name="Normale 11" xfId="60"/>
    <cellStyle name="Normale 12" xfId="59"/>
    <cellStyle name="Normale 13" xfId="94"/>
    <cellStyle name="Normale 2" xfId="3"/>
    <cellStyle name="Normale 2 2" xfId="8"/>
    <cellStyle name="Normale 2 2 2" xfId="16"/>
    <cellStyle name="Normale 2 3" xfId="13"/>
    <cellStyle name="Normale 2 4" xfId="62"/>
    <cellStyle name="Normale 2_Allegati" xfId="37"/>
    <cellStyle name="Normale 3" xfId="6"/>
    <cellStyle name="Normale 3 2" xfId="10"/>
    <cellStyle name="Normale 4" xfId="14"/>
    <cellStyle name="Normale 4 2" xfId="19"/>
    <cellStyle name="Normale 4 2 2" xfId="66"/>
    <cellStyle name="Normale 4 3" xfId="21"/>
    <cellStyle name="Normale 4 3 2" xfId="24"/>
    <cellStyle name="Normale 4 3 2 2" xfId="71"/>
    <cellStyle name="Normale 4 3 2 3" xfId="102"/>
    <cellStyle name="Normale 4 3 3" xfId="68"/>
    <cellStyle name="Normale 4 3_Allegati" xfId="38"/>
    <cellStyle name="Normale 4 4" xfId="44"/>
    <cellStyle name="Normale 4 4 2" xfId="77"/>
    <cellStyle name="Normale 4 5" xfId="48"/>
    <cellStyle name="Normale 4 5 2" xfId="80"/>
    <cellStyle name="Normale 4 5 3" xfId="100"/>
    <cellStyle name="Normale 4 6" xfId="63"/>
    <cellStyle name="Normale 4_Allegati" xfId="39"/>
    <cellStyle name="Normale 5" xfId="17"/>
    <cellStyle name="Normale 5 2" xfId="23"/>
    <cellStyle name="Normale 5 2 2" xfId="26"/>
    <cellStyle name="Normale 5 2 2 2" xfId="45"/>
    <cellStyle name="Normale 5 2 2 2 2" xfId="78"/>
    <cellStyle name="Normale 5 2 2 2 3" xfId="104"/>
    <cellStyle name="Normale 5 2 2 3" xfId="73"/>
    <cellStyle name="Normale 5 2 3" xfId="70"/>
    <cellStyle name="Normale 5 2_Allegati" xfId="40"/>
    <cellStyle name="Normale 5 3" xfId="65"/>
    <cellStyle name="Normale 5_Allegati" xfId="41"/>
    <cellStyle name="Normale 6" xfId="35"/>
    <cellStyle name="Normale 6 2" xfId="74"/>
    <cellStyle name="Normale 7" xfId="50"/>
    <cellStyle name="Normale 7 2" xfId="82"/>
    <cellStyle name="Normale 8" xfId="36"/>
    <cellStyle name="Normale 9" xfId="52"/>
    <cellStyle name="Normale 9 2" xfId="84"/>
    <cellStyle name="Valuta (0)_DE_MARCHI-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externalLink" Target="externalLinks/externalLink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21</xdr:row>
      <xdr:rowOff>19050</xdr:rowOff>
    </xdr:from>
    <xdr:to>
      <xdr:col>7</xdr:col>
      <xdr:colOff>47625</xdr:colOff>
      <xdr:row>28</xdr:row>
      <xdr:rowOff>152400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1343025" y="3429000"/>
          <a:ext cx="2971800" cy="1266825"/>
        </a:xfrm>
        <a:prstGeom prst="rect">
          <a:avLst/>
        </a:prstGeom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it-IT" sz="3600" kern="10" spc="0">
              <a:ln w="9525">
                <a:solidFill>
                  <a:srgbClr val="C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 Black"/>
            </a:rPr>
            <a:t>ALLEGATI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114300</xdr:rowOff>
    </xdr:from>
    <xdr:to>
      <xdr:col>5</xdr:col>
      <xdr:colOff>295275</xdr:colOff>
      <xdr:row>3</xdr:row>
      <xdr:rowOff>85725</xdr:rowOff>
    </xdr:to>
    <xdr:sp macro="" textlink="">
      <xdr:nvSpPr>
        <xdr:cNvPr id="2" name="Rettangolo 1"/>
        <xdr:cNvSpPr/>
      </xdr:nvSpPr>
      <xdr:spPr bwMode="auto">
        <a:xfrm>
          <a:off x="0" y="323850"/>
          <a:ext cx="3371850" cy="561975"/>
        </a:xfrm>
        <a:prstGeom prst="rect">
          <a:avLst/>
        </a:prstGeom>
        <a:ln>
          <a:headEnd type="none" w="med" len="med"/>
          <a:tailEnd type="none" w="med" len="med"/>
        </a:ln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it-IT" sz="1100" b="1">
              <a:latin typeface="Times New Roman" panose="02020603050405020304" pitchFamily="18" charset="0"/>
              <a:cs typeface="Times New Roman" panose="02020603050405020304" pitchFamily="18" charset="0"/>
            </a:rPr>
            <a:t>EFFETTO FABBISOGNO STATALE PER CONTO TESORERIA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60</xdr:row>
      <xdr:rowOff>57150</xdr:rowOff>
    </xdr:from>
    <xdr:to>
      <xdr:col>2</xdr:col>
      <xdr:colOff>371475</xdr:colOff>
      <xdr:row>60</xdr:row>
      <xdr:rowOff>228600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770370" y="10664190"/>
          <a:ext cx="314325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it-IT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mq</a:t>
          </a:r>
        </a:p>
      </xdr:txBody>
    </xdr:sp>
    <xdr:clientData/>
  </xdr:twoCellAnchor>
  <xdr:twoCellAnchor>
    <xdr:from>
      <xdr:col>3</xdr:col>
      <xdr:colOff>47625</xdr:colOff>
      <xdr:row>60</xdr:row>
      <xdr:rowOff>57150</xdr:rowOff>
    </xdr:from>
    <xdr:to>
      <xdr:col>3</xdr:col>
      <xdr:colOff>371475</xdr:colOff>
      <xdr:row>60</xdr:row>
      <xdr:rowOff>219075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7865745" y="10664190"/>
          <a:ext cx="323850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it-IT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mc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51</xdr:row>
      <xdr:rowOff>144780</xdr:rowOff>
    </xdr:from>
    <xdr:to>
      <xdr:col>6</xdr:col>
      <xdr:colOff>398090</xdr:colOff>
      <xdr:row>57</xdr:row>
      <xdr:rowOff>60959</xdr:rowOff>
    </xdr:to>
    <xdr:pic>
      <xdr:nvPicPr>
        <xdr:cNvPr id="4" name="Immagin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" y="21526500"/>
          <a:ext cx="5876870" cy="9220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69</xdr:row>
      <xdr:rowOff>0</xdr:rowOff>
    </xdr:from>
    <xdr:to>
      <xdr:col>6</xdr:col>
      <xdr:colOff>106680</xdr:colOff>
      <xdr:row>78</xdr:row>
      <xdr:rowOff>106680</xdr:rowOff>
    </xdr:to>
    <xdr:pic>
      <xdr:nvPicPr>
        <xdr:cNvPr id="5" name="Immagin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" y="28666440"/>
          <a:ext cx="5585460" cy="1615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ilancio/CONSUNTIVI/Conto%20consuntivo%202003/RELAZIONE%20RETTORE/AllegatiRelazio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ilancio\CONSUNTIVI\Conto%20consuntivo%202003\RELAZIONE%20RETTORE\AllegatiRelazion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ilancio\CONSUNTIVI\Conto%20consuntivo%202003\RELAZIONE%20RETTORE\AllegatiRelazion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ilancio\CONSUNTIVI\Conto%20consuntivo%202003\ALLEGATI\ALLEGAT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ilancio\CONSUNTIVI\Conto%20consuntivo%202003\ALLEGATI\ALLEGA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ERTINA"/>
      <sheetName val="ELENCO"/>
      <sheetName val="PopolazioneStudentesca2003"/>
      <sheetName val="EvoluzioneIscrizioni"/>
      <sheetName val="Tasse"/>
      <sheetName val="Contrib.Didattica"/>
      <sheetName val="UlssIntegrazioniStipendi"/>
      <sheetName val="Diplomi"/>
      <sheetName val="FittiAttivi"/>
      <sheetName val="BorsePostLauream"/>
      <sheetName val="MobilitàDottorati"/>
      <sheetName val="SpeseTelefoniche"/>
      <sheetName val="Fitti Passivi"/>
      <sheetName val="SpesePulizie(Riepilogo)"/>
      <sheetName val="SpesePulizie(Dettaglio)"/>
      <sheetName val="FondoDotazione"/>
      <sheetName val="FondoDotaz(grafico)"/>
      <sheetName val="FunzionamentoBiblioteche"/>
      <sheetName val="FunzBiblio(grafico)"/>
      <sheetName val="ContribStraordinari"/>
      <sheetName val="FondiEx60%"/>
      <sheetName val="AttrezzatureScientifiche"/>
      <sheetName val="PRIN"/>
      <sheetName val="FIRB"/>
      <sheetName val="ProgRicercaAteneo"/>
      <sheetName val="GiovaniRicercatori"/>
      <sheetName val="SpesePersonale03"/>
      <sheetName val="DebitiCrediti(copertina)"/>
      <sheetName val="CreditiDebiti31122003"/>
      <sheetName val="CreditiDebitiEsPrecedenti"/>
      <sheetName val="Immobili"/>
      <sheetName val="PatrimonioDemaniale"/>
      <sheetName val="ManutenzioneStraord"/>
      <sheetName val="StruttureAttivate"/>
      <sheetName val="Riassegnazioni(copertina)"/>
      <sheetName val="Riassegnazioni al 2004"/>
      <sheetName val="AttivitàSanitarie"/>
      <sheetName val="RiassBorsePostLaurem"/>
      <sheetName val="CooperazInternaz"/>
      <sheetName val="Attr.Autom.Imp-SpeseInformatica"/>
      <sheetName val="AcquistoImmobili"/>
      <sheetName val="ManutStraordinaria"/>
      <sheetName val="Dotazione"/>
      <sheetName val="CopertinaBilancio"/>
      <sheetName val="Entrate"/>
      <sheetName val="Uscite"/>
      <sheetName val="SituazioneAmministrativa"/>
      <sheetName val="SituazPatrimoniale"/>
      <sheetName val="SituazPatrimonialeAggregat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ERTINA"/>
      <sheetName val="ELENCO"/>
      <sheetName val="PopolazioneStudentesca2003"/>
      <sheetName val="EvoluzioneIscrizioni"/>
      <sheetName val="Tasse"/>
      <sheetName val="Contrib.Didattica"/>
      <sheetName val="UlssIntegrazioniStipendi"/>
      <sheetName val="Diplomi"/>
      <sheetName val="FittiAttivi"/>
      <sheetName val="BorsePostLauream"/>
      <sheetName val="MobilitàDottorati"/>
      <sheetName val="SpeseTelefoniche"/>
      <sheetName val="Fitti Passivi"/>
      <sheetName val="SpesePulizie(Riepilogo)"/>
      <sheetName val="SpesePulizie(Dettaglio)"/>
      <sheetName val="FondoDotazione"/>
      <sheetName val="FondoDotaz(grafico)"/>
      <sheetName val="FunzionamentoBiblioteche"/>
      <sheetName val="FunzBiblio(grafico)"/>
      <sheetName val="ContribStraordinari"/>
      <sheetName val="FondiEx60%"/>
      <sheetName val="AttrezzatureScientifiche"/>
      <sheetName val="PRIN"/>
      <sheetName val="FIRB"/>
      <sheetName val="ProgRicercaAteneo"/>
      <sheetName val="GiovaniRicercatori"/>
      <sheetName val="SpesePersonale03"/>
      <sheetName val="DebitiCrediti(copertina)"/>
      <sheetName val="CreditiDebiti31122003"/>
      <sheetName val="CreditiDebitiEsPrecedenti"/>
      <sheetName val="Immobili"/>
      <sheetName val="PatrimonioDemaniale"/>
      <sheetName val="ManutenzioneStraord"/>
      <sheetName val="StruttureAttivate"/>
      <sheetName val="Riassegnazioni(copertina)"/>
      <sheetName val="Riassegnazioni al 2004"/>
      <sheetName val="AttivitàSanitarie"/>
      <sheetName val="RiassBorsePostLaurem"/>
      <sheetName val="CooperazInternaz"/>
      <sheetName val="Attr.Autom.Imp-SpeseInformatica"/>
      <sheetName val="AcquistoImmobili"/>
      <sheetName val="ManutStraordinaria"/>
      <sheetName val="Dotazione"/>
      <sheetName val="CopertinaBilancio"/>
      <sheetName val="Entrate"/>
      <sheetName val="Uscite"/>
      <sheetName val="SituazioneAmministrativa"/>
      <sheetName val="SituazPatrimoniale"/>
      <sheetName val="SituazPatrimonialeAggregat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ERTINA"/>
      <sheetName val="ELENCO"/>
      <sheetName val="PopolazioneStudentesca2003"/>
      <sheetName val="EvoluzioneIscrizioni"/>
      <sheetName val="Tasse"/>
      <sheetName val="Contrib.Didattica"/>
      <sheetName val="UlssIntegrazioniStipendi"/>
      <sheetName val="Diplomi"/>
      <sheetName val="FittiAttivi"/>
      <sheetName val="BorsePostLauream"/>
      <sheetName val="MobilitàDottorati"/>
      <sheetName val="SpeseTelefoniche"/>
      <sheetName val="Fitti Passivi"/>
      <sheetName val="SpesePulizie(Riepilogo)"/>
      <sheetName val="SpesePulizie(Dettaglio)"/>
      <sheetName val="FondoDotazione"/>
      <sheetName val="FondoDotaz(grafico)"/>
      <sheetName val="FunzionamentoBiblioteche"/>
      <sheetName val="FunzBiblio(grafico)"/>
      <sheetName val="ContribStraordinari"/>
      <sheetName val="FondiEx60%"/>
      <sheetName val="AttrezzatureScientifiche"/>
      <sheetName val="PRIN"/>
      <sheetName val="FIRB"/>
      <sheetName val="ProgRicercaAteneo"/>
      <sheetName val="GiovaniRicercatori"/>
      <sheetName val="SpesePersonale03"/>
      <sheetName val="DebitiCrediti(copertina)"/>
      <sheetName val="CreditiDebiti31122003"/>
      <sheetName val="CreditiDebitiEsPrecedenti"/>
      <sheetName val="Immobili"/>
      <sheetName val="PatrimonioDemaniale"/>
      <sheetName val="ManutenzioneStraord"/>
      <sheetName val="StruttureAttivate"/>
      <sheetName val="Riassegnazioni(copertina)"/>
      <sheetName val="Riassegnazioni al 2004"/>
      <sheetName val="AttivitàSanitarie"/>
      <sheetName val="RiassBorsePostLaurem"/>
      <sheetName val="CooperazInternaz"/>
      <sheetName val="Attr.Autom.Imp-SpeseInformatica"/>
      <sheetName val="AcquistoImmobili"/>
      <sheetName val="ManutStraordinaria"/>
      <sheetName val="Dotazione"/>
      <sheetName val="CopertinaBilancio"/>
      <sheetName val="Entrate"/>
      <sheetName val="Uscite"/>
      <sheetName val="SituazioneAmministrativa"/>
      <sheetName val="SituazPatrimoniale"/>
      <sheetName val="SituazPatrimonialeAggregat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ERTINA"/>
      <sheetName val="ELENCO"/>
      <sheetName val="PopolazioneStudentesca2003"/>
      <sheetName val="EvoluzioneImmatricolazioni"/>
      <sheetName val="Tasse"/>
      <sheetName val="Contrib.Didattica"/>
      <sheetName val="UlssIntegrazioniStipendi"/>
      <sheetName val="Diplomi"/>
      <sheetName val="FittiAttivi"/>
      <sheetName val="BorsePostLauream"/>
      <sheetName val="MobilitàDottorati"/>
      <sheetName val="SpeseTelefoniche"/>
      <sheetName val="Fitti Passivi"/>
      <sheetName val="SpesePulizie(Riepilogo)"/>
      <sheetName val="SpesePulizie(Dettaglio)"/>
      <sheetName val="FondoDotazione"/>
      <sheetName val="FondoDotaz(grafico)"/>
      <sheetName val="FunzionamentoBiblioteche"/>
      <sheetName val="FunzBiblio(grafico)"/>
      <sheetName val="ContribStraordinari"/>
      <sheetName val="FondiEx60%"/>
      <sheetName val="AttrezzatureScientifiche"/>
      <sheetName val="PRIN"/>
      <sheetName val="FIRB"/>
      <sheetName val="ProgRicercaAteneo"/>
      <sheetName val="GiovaniRicercatori"/>
      <sheetName val="SpesePersonale03"/>
      <sheetName val="DebitiCrediti(copertina)"/>
      <sheetName val="CreditiDebiti31122003"/>
      <sheetName val="CreditiDebitiEsPrecedenti"/>
      <sheetName val="Immobili"/>
      <sheetName val="PatrimonioDemaniale"/>
      <sheetName val="ManutenzioneStraord"/>
      <sheetName val="StruttureAttivate"/>
      <sheetName val="Riassegnazioni(copertina)"/>
      <sheetName val="Riassegnazioni al 2004"/>
      <sheetName val="AttivitàSanitarie"/>
      <sheetName val="RiassBorsePostLaurem"/>
      <sheetName val="CooperazInternaz"/>
      <sheetName val="Attr.Autom.Imp-SpeseInformatica"/>
      <sheetName val="AcquistoImmobili"/>
      <sheetName val="ManutStraordinaria"/>
      <sheetName val="Dotazione"/>
      <sheetName val="CopertinaBilancio"/>
      <sheetName val="Entrate"/>
      <sheetName val="Uscite"/>
      <sheetName val="SituazioneAmministrativ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ERTINA"/>
      <sheetName val="ELENCO"/>
      <sheetName val="PopolazioneStudentesca2003"/>
      <sheetName val="EvoluzioneImmatricolazioni"/>
      <sheetName val="Tasse"/>
      <sheetName val="Contrib.Didattica"/>
      <sheetName val="UlssIntegrazioniStipendi"/>
      <sheetName val="Diplomi"/>
      <sheetName val="FittiAttivi"/>
      <sheetName val="BorsePostLauream"/>
      <sheetName val="MobilitàDottorati"/>
      <sheetName val="SpeseTelefoniche"/>
      <sheetName val="Fitti Passivi"/>
      <sheetName val="SpesePulizie(Riepilogo)"/>
      <sheetName val="SpesePulizie(Dettaglio)"/>
      <sheetName val="FondoDotazione"/>
      <sheetName val="FondoDotaz(grafico)"/>
      <sheetName val="FunzionamentoBiblioteche"/>
      <sheetName val="FunzBiblio(grafico)"/>
      <sheetName val="ContribStraordinari"/>
      <sheetName val="FondiEx60%"/>
      <sheetName val="AttrezzatureScientifiche"/>
      <sheetName val="PRIN"/>
      <sheetName val="FIRB"/>
      <sheetName val="ProgRicercaAteneo"/>
      <sheetName val="GiovaniRicercatori"/>
      <sheetName val="SpesePersonale03"/>
      <sheetName val="DebitiCrediti(copertina)"/>
      <sheetName val="CreditiDebiti31122003"/>
      <sheetName val="CreditiDebitiEsPrecedenti"/>
      <sheetName val="Immobili"/>
      <sheetName val="PatrimonioDemaniale"/>
      <sheetName val="ManutenzioneStraord"/>
      <sheetName val="StruttureAttivate"/>
      <sheetName val="Riassegnazioni(copertina)"/>
      <sheetName val="Riassegnazioni al 2004"/>
      <sheetName val="AttivitàSanitarie"/>
      <sheetName val="RiassBorsePostLaurem"/>
      <sheetName val="CooperazInternaz"/>
      <sheetName val="Attr.Autom.Imp-SpeseInformatica"/>
      <sheetName val="AcquistoImmobili"/>
      <sheetName val="ManutStraordinaria"/>
      <sheetName val="Dotazione"/>
      <sheetName val="CopertinaBilancio"/>
      <sheetName val="Entrate"/>
      <sheetName val="Uscite"/>
      <sheetName val="SituazioneAmministrativ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showGridLines="0" tabSelected="1" topLeftCell="A10" workbookViewId="0">
      <selection activeCell="C56" sqref="C56"/>
    </sheetView>
  </sheetViews>
  <sheetFormatPr defaultColWidth="9.125" defaultRowHeight="12.45" x14ac:dyDescent="0.2"/>
  <cols>
    <col min="1" max="16384" width="9.125" style="127"/>
  </cols>
  <sheetData>
    <row r="1" spans="1:9" ht="13.1" thickTop="1" x14ac:dyDescent="0.2">
      <c r="A1" s="290"/>
      <c r="B1" s="291"/>
      <c r="C1" s="291"/>
      <c r="D1" s="291"/>
      <c r="E1" s="291"/>
      <c r="F1" s="291"/>
      <c r="G1" s="291"/>
      <c r="H1" s="291"/>
      <c r="I1" s="292"/>
    </row>
    <row r="2" spans="1:9" x14ac:dyDescent="0.2">
      <c r="A2" s="293"/>
      <c r="B2" s="294"/>
      <c r="C2" s="294"/>
      <c r="D2" s="294"/>
      <c r="E2" s="294"/>
      <c r="F2" s="294"/>
      <c r="G2" s="294"/>
      <c r="H2" s="294"/>
      <c r="I2" s="295"/>
    </row>
    <row r="3" spans="1:9" x14ac:dyDescent="0.2">
      <c r="A3" s="293"/>
      <c r="B3" s="294"/>
      <c r="C3" s="294"/>
      <c r="D3" s="294"/>
      <c r="E3" s="294"/>
      <c r="F3" s="294"/>
      <c r="G3" s="294"/>
      <c r="H3" s="294"/>
      <c r="I3" s="295"/>
    </row>
    <row r="4" spans="1:9" x14ac:dyDescent="0.2">
      <c r="A4" s="293"/>
      <c r="B4" s="294"/>
      <c r="C4" s="294"/>
      <c r="D4" s="294"/>
      <c r="E4" s="294"/>
      <c r="F4" s="294"/>
      <c r="G4" s="294"/>
      <c r="H4" s="294"/>
      <c r="I4" s="295"/>
    </row>
    <row r="5" spans="1:9" x14ac:dyDescent="0.2">
      <c r="A5" s="293"/>
      <c r="B5" s="294"/>
      <c r="C5" s="294"/>
      <c r="D5" s="294"/>
      <c r="E5" s="294"/>
      <c r="F5" s="294"/>
      <c r="G5" s="294"/>
      <c r="H5" s="294"/>
      <c r="I5" s="295"/>
    </row>
    <row r="6" spans="1:9" x14ac:dyDescent="0.2">
      <c r="A6" s="293"/>
      <c r="B6" s="294"/>
      <c r="C6" s="294"/>
      <c r="D6" s="294"/>
      <c r="E6" s="294"/>
      <c r="F6" s="294"/>
      <c r="G6" s="294"/>
      <c r="H6" s="294"/>
      <c r="I6" s="295"/>
    </row>
    <row r="7" spans="1:9" x14ac:dyDescent="0.2">
      <c r="A7" s="293"/>
      <c r="B7" s="294"/>
      <c r="C7" s="294"/>
      <c r="D7" s="294"/>
      <c r="E7" s="294"/>
      <c r="F7" s="294"/>
      <c r="G7" s="294"/>
      <c r="H7" s="294"/>
      <c r="I7" s="295"/>
    </row>
    <row r="8" spans="1:9" x14ac:dyDescent="0.2">
      <c r="A8" s="293"/>
      <c r="B8" s="294"/>
      <c r="C8" s="294"/>
      <c r="D8" s="294"/>
      <c r="E8" s="294"/>
      <c r="F8" s="294"/>
      <c r="G8" s="294"/>
      <c r="H8" s="294"/>
      <c r="I8" s="295"/>
    </row>
    <row r="9" spans="1:9" x14ac:dyDescent="0.2">
      <c r="A9" s="293"/>
      <c r="B9" s="294"/>
      <c r="C9" s="294"/>
      <c r="D9" s="294"/>
      <c r="E9" s="294"/>
      <c r="F9" s="294"/>
      <c r="G9" s="294"/>
      <c r="H9" s="294"/>
      <c r="I9" s="295"/>
    </row>
    <row r="10" spans="1:9" x14ac:dyDescent="0.2">
      <c r="A10" s="293"/>
      <c r="B10" s="294"/>
      <c r="C10" s="294"/>
      <c r="D10" s="294"/>
      <c r="E10" s="294"/>
      <c r="F10" s="294"/>
      <c r="G10" s="294"/>
      <c r="H10" s="294"/>
      <c r="I10" s="295"/>
    </row>
    <row r="11" spans="1:9" x14ac:dyDescent="0.2">
      <c r="A11" s="293"/>
      <c r="B11" s="294"/>
      <c r="C11" s="294"/>
      <c r="D11" s="294"/>
      <c r="E11" s="294"/>
      <c r="F11" s="294"/>
      <c r="G11" s="294"/>
      <c r="H11" s="294"/>
      <c r="I11" s="295"/>
    </row>
    <row r="12" spans="1:9" x14ac:dyDescent="0.2">
      <c r="A12" s="293"/>
      <c r="B12" s="294"/>
      <c r="C12" s="294"/>
      <c r="D12" s="294"/>
      <c r="E12" s="294"/>
      <c r="F12" s="294"/>
      <c r="G12" s="294"/>
      <c r="H12" s="294"/>
      <c r="I12" s="295"/>
    </row>
    <row r="13" spans="1:9" x14ac:dyDescent="0.2">
      <c r="A13" s="293"/>
      <c r="B13" s="294"/>
      <c r="C13" s="294"/>
      <c r="D13" s="294"/>
      <c r="E13" s="294"/>
      <c r="F13" s="294"/>
      <c r="G13" s="294"/>
      <c r="H13" s="294"/>
      <c r="I13" s="295"/>
    </row>
    <row r="14" spans="1:9" x14ac:dyDescent="0.2">
      <c r="A14" s="293"/>
      <c r="B14" s="294"/>
      <c r="C14" s="294"/>
      <c r="D14" s="294"/>
      <c r="E14" s="294"/>
      <c r="F14" s="294"/>
      <c r="G14" s="294"/>
      <c r="H14" s="294"/>
      <c r="I14" s="295"/>
    </row>
    <row r="15" spans="1:9" x14ac:dyDescent="0.2">
      <c r="A15" s="293"/>
      <c r="B15" s="294"/>
      <c r="C15" s="294"/>
      <c r="D15" s="294"/>
      <c r="E15" s="294"/>
      <c r="F15" s="294"/>
      <c r="G15" s="294"/>
      <c r="H15" s="294"/>
      <c r="I15" s="295"/>
    </row>
    <row r="16" spans="1:9" x14ac:dyDescent="0.2">
      <c r="A16" s="293"/>
      <c r="B16" s="294"/>
      <c r="C16" s="294"/>
      <c r="D16" s="294"/>
      <c r="E16" s="294"/>
      <c r="F16" s="294"/>
      <c r="G16" s="294"/>
      <c r="H16" s="294"/>
      <c r="I16" s="295"/>
    </row>
    <row r="17" spans="1:9" x14ac:dyDescent="0.2">
      <c r="A17" s="293"/>
      <c r="B17" s="294"/>
      <c r="C17" s="294"/>
      <c r="D17" s="294"/>
      <c r="E17" s="294"/>
      <c r="F17" s="294"/>
      <c r="G17" s="294"/>
      <c r="H17" s="294"/>
      <c r="I17" s="295"/>
    </row>
    <row r="18" spans="1:9" x14ac:dyDescent="0.2">
      <c r="A18" s="293"/>
      <c r="B18" s="294"/>
      <c r="C18" s="294"/>
      <c r="D18" s="294"/>
      <c r="E18" s="294"/>
      <c r="F18" s="294"/>
      <c r="G18" s="294"/>
      <c r="H18" s="294"/>
      <c r="I18" s="295"/>
    </row>
    <row r="19" spans="1:9" x14ac:dyDescent="0.2">
      <c r="A19" s="293"/>
      <c r="B19" s="294"/>
      <c r="C19" s="294"/>
      <c r="D19" s="294"/>
      <c r="E19" s="294"/>
      <c r="F19" s="294"/>
      <c r="G19" s="294"/>
      <c r="H19" s="294"/>
      <c r="I19" s="295"/>
    </row>
    <row r="20" spans="1:9" x14ac:dyDescent="0.2">
      <c r="A20" s="293"/>
      <c r="B20" s="294"/>
      <c r="C20" s="294"/>
      <c r="D20" s="294"/>
      <c r="E20" s="294"/>
      <c r="F20" s="294"/>
      <c r="G20" s="294"/>
      <c r="H20" s="294"/>
      <c r="I20" s="295"/>
    </row>
    <row r="21" spans="1:9" x14ac:dyDescent="0.2">
      <c r="A21" s="293"/>
      <c r="B21" s="294"/>
      <c r="C21" s="294"/>
      <c r="D21" s="294"/>
      <c r="E21" s="294"/>
      <c r="F21" s="294"/>
      <c r="G21" s="294"/>
      <c r="H21" s="294"/>
      <c r="I21" s="295"/>
    </row>
    <row r="22" spans="1:9" x14ac:dyDescent="0.2">
      <c r="A22" s="293"/>
      <c r="B22" s="294"/>
      <c r="C22" s="294"/>
      <c r="D22" s="294"/>
      <c r="E22" s="294"/>
      <c r="F22" s="294"/>
      <c r="G22" s="294"/>
      <c r="H22" s="294"/>
      <c r="I22" s="295"/>
    </row>
    <row r="23" spans="1:9" x14ac:dyDescent="0.2">
      <c r="A23" s="293"/>
      <c r="B23" s="294"/>
      <c r="C23" s="294"/>
      <c r="D23" s="294"/>
      <c r="E23" s="294"/>
      <c r="F23" s="294"/>
      <c r="G23" s="294"/>
      <c r="H23" s="294"/>
      <c r="I23" s="295"/>
    </row>
    <row r="24" spans="1:9" x14ac:dyDescent="0.2">
      <c r="A24" s="293"/>
      <c r="B24" s="294"/>
      <c r="C24" s="294"/>
      <c r="D24" s="294"/>
      <c r="E24" s="294"/>
      <c r="F24" s="294"/>
      <c r="G24" s="294"/>
      <c r="H24" s="294"/>
      <c r="I24" s="295"/>
    </row>
    <row r="25" spans="1:9" x14ac:dyDescent="0.2">
      <c r="A25" s="293"/>
      <c r="B25" s="294"/>
      <c r="C25" s="294"/>
      <c r="D25" s="294"/>
      <c r="E25" s="294"/>
      <c r="F25" s="294"/>
      <c r="G25" s="294"/>
      <c r="H25" s="294"/>
      <c r="I25" s="295"/>
    </row>
    <row r="26" spans="1:9" x14ac:dyDescent="0.2">
      <c r="A26" s="293"/>
      <c r="B26" s="294"/>
      <c r="C26" s="294"/>
      <c r="D26" s="294"/>
      <c r="E26" s="294"/>
      <c r="F26" s="294"/>
      <c r="G26" s="294"/>
      <c r="H26" s="294"/>
      <c r="I26" s="295"/>
    </row>
    <row r="27" spans="1:9" x14ac:dyDescent="0.2">
      <c r="A27" s="293"/>
      <c r="B27" s="294"/>
      <c r="C27" s="294"/>
      <c r="D27" s="294"/>
      <c r="E27" s="294"/>
      <c r="F27" s="294"/>
      <c r="G27" s="294"/>
      <c r="H27" s="294"/>
      <c r="I27" s="295"/>
    </row>
    <row r="28" spans="1:9" x14ac:dyDescent="0.2">
      <c r="A28" s="293"/>
      <c r="B28" s="294"/>
      <c r="C28" s="294"/>
      <c r="D28" s="294"/>
      <c r="E28" s="294"/>
      <c r="F28" s="294"/>
      <c r="G28" s="294"/>
      <c r="H28" s="294"/>
      <c r="I28" s="295"/>
    </row>
    <row r="29" spans="1:9" x14ac:dyDescent="0.2">
      <c r="A29" s="293"/>
      <c r="B29" s="294"/>
      <c r="C29" s="294"/>
      <c r="D29" s="294"/>
      <c r="E29" s="294"/>
      <c r="F29" s="294"/>
      <c r="G29" s="294"/>
      <c r="H29" s="294"/>
      <c r="I29" s="295"/>
    </row>
    <row r="30" spans="1:9" x14ac:dyDescent="0.2">
      <c r="A30" s="293"/>
      <c r="B30" s="294"/>
      <c r="C30" s="294"/>
      <c r="D30" s="294"/>
      <c r="E30" s="294"/>
      <c r="F30" s="294"/>
      <c r="G30" s="294"/>
      <c r="H30" s="294"/>
      <c r="I30" s="295"/>
    </row>
    <row r="31" spans="1:9" x14ac:dyDescent="0.2">
      <c r="A31" s="293"/>
      <c r="B31" s="294"/>
      <c r="C31" s="294"/>
      <c r="D31" s="294"/>
      <c r="E31" s="294"/>
      <c r="F31" s="294"/>
      <c r="G31" s="294"/>
      <c r="H31" s="294"/>
      <c r="I31" s="295"/>
    </row>
    <row r="32" spans="1:9" x14ac:dyDescent="0.2">
      <c r="A32" s="293"/>
      <c r="B32" s="294"/>
      <c r="C32" s="294"/>
      <c r="D32" s="294"/>
      <c r="E32" s="294"/>
      <c r="F32" s="294"/>
      <c r="G32" s="294"/>
      <c r="H32" s="294"/>
      <c r="I32" s="295"/>
    </row>
    <row r="33" spans="1:9" x14ac:dyDescent="0.2">
      <c r="A33" s="293"/>
      <c r="B33" s="294"/>
      <c r="C33" s="294"/>
      <c r="D33" s="294"/>
      <c r="E33" s="294"/>
      <c r="F33" s="294"/>
      <c r="G33" s="294"/>
      <c r="H33" s="294"/>
      <c r="I33" s="295"/>
    </row>
    <row r="34" spans="1:9" x14ac:dyDescent="0.2">
      <c r="A34" s="293"/>
      <c r="B34" s="294"/>
      <c r="C34" s="294"/>
      <c r="D34" s="294"/>
      <c r="E34" s="294"/>
      <c r="F34" s="294"/>
      <c r="G34" s="294"/>
      <c r="H34" s="294"/>
      <c r="I34" s="295"/>
    </row>
    <row r="35" spans="1:9" x14ac:dyDescent="0.2">
      <c r="A35" s="293"/>
      <c r="B35" s="294"/>
      <c r="C35" s="294"/>
      <c r="D35" s="294"/>
      <c r="E35" s="294"/>
      <c r="F35" s="294"/>
      <c r="G35" s="294"/>
      <c r="H35" s="294"/>
      <c r="I35" s="295"/>
    </row>
    <row r="36" spans="1:9" x14ac:dyDescent="0.2">
      <c r="A36" s="293"/>
      <c r="B36" s="294"/>
      <c r="C36" s="294"/>
      <c r="D36" s="294"/>
      <c r="E36" s="294"/>
      <c r="F36" s="294"/>
      <c r="G36" s="294"/>
      <c r="H36" s="294"/>
      <c r="I36" s="295"/>
    </row>
    <row r="37" spans="1:9" x14ac:dyDescent="0.2">
      <c r="A37" s="293"/>
      <c r="B37" s="294"/>
      <c r="C37" s="294"/>
      <c r="D37" s="294"/>
      <c r="E37" s="294"/>
      <c r="F37" s="294"/>
      <c r="G37" s="294"/>
      <c r="H37" s="294"/>
      <c r="I37" s="295"/>
    </row>
    <row r="38" spans="1:9" x14ac:dyDescent="0.2">
      <c r="A38" s="293"/>
      <c r="B38" s="294"/>
      <c r="C38" s="294"/>
      <c r="D38" s="294"/>
      <c r="E38" s="294"/>
      <c r="F38" s="294"/>
      <c r="G38" s="294"/>
      <c r="H38" s="294"/>
      <c r="I38" s="295"/>
    </row>
    <row r="39" spans="1:9" x14ac:dyDescent="0.2">
      <c r="A39" s="293"/>
      <c r="B39" s="294"/>
      <c r="C39" s="294"/>
      <c r="D39" s="294"/>
      <c r="E39" s="294"/>
      <c r="F39" s="294"/>
      <c r="G39" s="294"/>
      <c r="H39" s="294"/>
      <c r="I39" s="295"/>
    </row>
    <row r="40" spans="1:9" x14ac:dyDescent="0.2">
      <c r="A40" s="293"/>
      <c r="B40" s="294"/>
      <c r="C40" s="294"/>
      <c r="D40" s="294"/>
      <c r="E40" s="294"/>
      <c r="F40" s="294"/>
      <c r="G40" s="294"/>
      <c r="H40" s="294"/>
      <c r="I40" s="295"/>
    </row>
    <row r="41" spans="1:9" x14ac:dyDescent="0.2">
      <c r="A41" s="293"/>
      <c r="B41" s="294"/>
      <c r="C41" s="294"/>
      <c r="D41" s="294"/>
      <c r="E41" s="294"/>
      <c r="F41" s="294"/>
      <c r="G41" s="294"/>
      <c r="H41" s="294"/>
      <c r="I41" s="295"/>
    </row>
    <row r="42" spans="1:9" x14ac:dyDescent="0.2">
      <c r="A42" s="293"/>
      <c r="B42" s="294"/>
      <c r="C42" s="294"/>
      <c r="D42" s="294"/>
      <c r="E42" s="294"/>
      <c r="F42" s="294"/>
      <c r="G42" s="294"/>
      <c r="H42" s="294"/>
      <c r="I42" s="295"/>
    </row>
    <row r="43" spans="1:9" x14ac:dyDescent="0.2">
      <c r="A43" s="293"/>
      <c r="B43" s="294"/>
      <c r="C43" s="294"/>
      <c r="D43" s="294"/>
      <c r="E43" s="294"/>
      <c r="F43" s="294"/>
      <c r="G43" s="294"/>
      <c r="H43" s="294"/>
      <c r="I43" s="295"/>
    </row>
    <row r="44" spans="1:9" x14ac:dyDescent="0.2">
      <c r="A44" s="293"/>
      <c r="B44" s="294"/>
      <c r="C44" s="294"/>
      <c r="D44" s="294"/>
      <c r="E44" s="294"/>
      <c r="F44" s="294"/>
      <c r="G44" s="294"/>
      <c r="H44" s="294"/>
      <c r="I44" s="295"/>
    </row>
    <row r="45" spans="1:9" x14ac:dyDescent="0.2">
      <c r="A45" s="293"/>
      <c r="B45" s="294"/>
      <c r="C45" s="294"/>
      <c r="D45" s="294"/>
      <c r="E45" s="294"/>
      <c r="F45" s="294"/>
      <c r="G45" s="294"/>
      <c r="H45" s="294"/>
      <c r="I45" s="295"/>
    </row>
    <row r="46" spans="1:9" x14ac:dyDescent="0.2">
      <c r="A46" s="293"/>
      <c r="B46" s="294"/>
      <c r="C46" s="294"/>
      <c r="D46" s="294"/>
      <c r="E46" s="294"/>
      <c r="F46" s="294"/>
      <c r="G46" s="294"/>
      <c r="H46" s="294"/>
      <c r="I46" s="295"/>
    </row>
    <row r="47" spans="1:9" x14ac:dyDescent="0.2">
      <c r="A47" s="293"/>
      <c r="B47" s="294"/>
      <c r="C47" s="294"/>
      <c r="D47" s="294"/>
      <c r="E47" s="294"/>
      <c r="F47" s="294"/>
      <c r="G47" s="294"/>
      <c r="H47" s="294"/>
      <c r="I47" s="295"/>
    </row>
    <row r="48" spans="1:9" x14ac:dyDescent="0.2">
      <c r="A48" s="293"/>
      <c r="B48" s="294"/>
      <c r="C48" s="294"/>
      <c r="D48" s="294"/>
      <c r="E48" s="294"/>
      <c r="F48" s="294"/>
      <c r="G48" s="294"/>
      <c r="H48" s="294"/>
      <c r="I48" s="295"/>
    </row>
    <row r="49" spans="1:9" x14ac:dyDescent="0.2">
      <c r="A49" s="293"/>
      <c r="B49" s="294"/>
      <c r="C49" s="294"/>
      <c r="D49" s="294"/>
      <c r="E49" s="294"/>
      <c r="F49" s="294"/>
      <c r="G49" s="294"/>
      <c r="H49" s="294"/>
      <c r="I49" s="295"/>
    </row>
    <row r="50" spans="1:9" x14ac:dyDescent="0.2">
      <c r="A50" s="293"/>
      <c r="B50" s="294"/>
      <c r="C50" s="294"/>
      <c r="D50" s="294"/>
      <c r="E50" s="294"/>
      <c r="F50" s="294"/>
      <c r="G50" s="294"/>
      <c r="H50" s="294"/>
      <c r="I50" s="295"/>
    </row>
    <row r="51" spans="1:9" x14ac:dyDescent="0.2">
      <c r="A51" s="293"/>
      <c r="B51" s="294"/>
      <c r="C51" s="294"/>
      <c r="D51" s="294"/>
      <c r="E51" s="294"/>
      <c r="F51" s="294"/>
      <c r="G51" s="294"/>
      <c r="H51" s="294"/>
      <c r="I51" s="295"/>
    </row>
    <row r="52" spans="1:9" x14ac:dyDescent="0.2">
      <c r="A52" s="293"/>
      <c r="B52" s="294"/>
      <c r="C52" s="294"/>
      <c r="D52" s="294"/>
      <c r="E52" s="294"/>
      <c r="F52" s="294"/>
      <c r="G52" s="294"/>
      <c r="H52" s="294"/>
      <c r="I52" s="295"/>
    </row>
    <row r="53" spans="1:9" x14ac:dyDescent="0.2">
      <c r="A53" s="293"/>
      <c r="B53" s="294"/>
      <c r="C53" s="294"/>
      <c r="D53" s="294"/>
      <c r="E53" s="294"/>
      <c r="F53" s="294"/>
      <c r="G53" s="294"/>
      <c r="H53" s="294"/>
      <c r="I53" s="295"/>
    </row>
    <row r="54" spans="1:9" x14ac:dyDescent="0.2">
      <c r="A54" s="293"/>
      <c r="B54" s="294"/>
      <c r="C54" s="294"/>
      <c r="D54" s="294"/>
      <c r="E54" s="294"/>
      <c r="F54" s="294"/>
      <c r="G54" s="294"/>
      <c r="H54" s="294"/>
      <c r="I54" s="295"/>
    </row>
    <row r="55" spans="1:9" x14ac:dyDescent="0.2">
      <c r="A55" s="293"/>
      <c r="B55" s="294"/>
      <c r="C55" s="294"/>
      <c r="D55" s="294"/>
      <c r="E55" s="294"/>
      <c r="F55" s="294"/>
      <c r="G55" s="294"/>
      <c r="H55" s="294"/>
      <c r="I55" s="295"/>
    </row>
    <row r="56" spans="1:9" ht="13.1" thickBot="1" x14ac:dyDescent="0.25">
      <c r="A56" s="296"/>
      <c r="B56" s="297"/>
      <c r="C56" s="297"/>
      <c r="D56" s="297"/>
      <c r="E56" s="297"/>
      <c r="F56" s="297"/>
      <c r="G56" s="297"/>
      <c r="H56" s="297"/>
      <c r="I56" s="298"/>
    </row>
    <row r="57" spans="1:9" ht="13.1" thickTop="1" x14ac:dyDescent="0.2"/>
  </sheetData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E43"/>
  <sheetViews>
    <sheetView topLeftCell="A13" zoomScaleNormal="100" workbookViewId="0">
      <selection activeCell="G18" sqref="G18"/>
    </sheetView>
  </sheetViews>
  <sheetFormatPr defaultColWidth="9.125" defaultRowHeight="12.45" x14ac:dyDescent="0.2"/>
  <cols>
    <col min="1" max="1" width="61.125" style="918" bestFit="1" customWidth="1"/>
    <col min="2" max="2" width="12.375" style="918" customWidth="1"/>
    <col min="3" max="3" width="9.5" style="918" customWidth="1"/>
    <col min="4" max="4" width="11.875" style="918" customWidth="1"/>
    <col min="5" max="5" width="12.375" style="918" customWidth="1"/>
    <col min="6" max="16384" width="9.125" style="918"/>
  </cols>
  <sheetData>
    <row r="4" spans="1:5" ht="17.7" x14ac:dyDescent="0.3">
      <c r="A4" s="1004" t="s">
        <v>10839</v>
      </c>
      <c r="B4" s="1005"/>
      <c r="C4" s="1005"/>
      <c r="D4" s="1005"/>
      <c r="E4" s="1006"/>
    </row>
    <row r="5" spans="1:5" ht="24.9" x14ac:dyDescent="0.2">
      <c r="A5" s="222" t="s">
        <v>10812</v>
      </c>
      <c r="B5" s="220" t="s">
        <v>10840</v>
      </c>
      <c r="C5" s="917" t="s">
        <v>10813</v>
      </c>
      <c r="D5" s="917" t="s">
        <v>10814</v>
      </c>
      <c r="E5" s="220" t="s">
        <v>10841</v>
      </c>
    </row>
    <row r="6" spans="1:5" ht="13.1" x14ac:dyDescent="0.25">
      <c r="A6" s="919" t="s">
        <v>10815</v>
      </c>
      <c r="B6" s="920"/>
      <c r="C6" s="219"/>
      <c r="D6" s="219"/>
      <c r="E6" s="920"/>
    </row>
    <row r="7" spans="1:5" ht="13.1" x14ac:dyDescent="0.25">
      <c r="A7" s="921" t="s">
        <v>10816</v>
      </c>
      <c r="B7" s="673">
        <v>515</v>
      </c>
      <c r="C7" s="673">
        <v>58</v>
      </c>
      <c r="D7" s="673">
        <v>32</v>
      </c>
      <c r="E7" s="673">
        <v>489</v>
      </c>
    </row>
    <row r="8" spans="1:5" ht="13.1" x14ac:dyDescent="0.25">
      <c r="A8" s="921" t="s">
        <v>10817</v>
      </c>
      <c r="B8" s="673">
        <v>626</v>
      </c>
      <c r="C8" s="673">
        <v>103</v>
      </c>
      <c r="D8" s="673">
        <v>186</v>
      </c>
      <c r="E8" s="673">
        <v>709</v>
      </c>
    </row>
    <row r="9" spans="1:5" ht="13.1" x14ac:dyDescent="0.25">
      <c r="A9" s="921" t="s">
        <v>10818</v>
      </c>
      <c r="B9" s="673">
        <v>938</v>
      </c>
      <c r="C9" s="927">
        <v>221</v>
      </c>
      <c r="D9" s="673">
        <v>99</v>
      </c>
      <c r="E9" s="673">
        <v>816</v>
      </c>
    </row>
    <row r="10" spans="1:5" ht="13.1" x14ac:dyDescent="0.25">
      <c r="A10" s="921" t="s">
        <v>10819</v>
      </c>
      <c r="B10" s="673">
        <v>7</v>
      </c>
      <c r="C10" s="927">
        <v>2</v>
      </c>
      <c r="D10" s="673">
        <v>38</v>
      </c>
      <c r="E10" s="673">
        <v>43</v>
      </c>
    </row>
    <row r="11" spans="1:5" ht="13.1" x14ac:dyDescent="0.25">
      <c r="A11" s="921" t="s">
        <v>10820</v>
      </c>
      <c r="B11" s="673">
        <v>1</v>
      </c>
      <c r="C11" s="673">
        <v>0</v>
      </c>
      <c r="D11" s="673">
        <v>0</v>
      </c>
      <c r="E11" s="673">
        <v>1</v>
      </c>
    </row>
    <row r="12" spans="1:5" x14ac:dyDescent="0.2">
      <c r="A12" s="922" t="s">
        <v>38</v>
      </c>
      <c r="B12" s="926">
        <v>2087</v>
      </c>
      <c r="C12" s="926">
        <v>384</v>
      </c>
      <c r="D12" s="926">
        <v>355</v>
      </c>
      <c r="E12" s="926">
        <v>2058</v>
      </c>
    </row>
    <row r="13" spans="1:5" ht="13.1" x14ac:dyDescent="0.25">
      <c r="A13" s="919" t="s">
        <v>10821</v>
      </c>
      <c r="B13" s="219"/>
      <c r="C13" s="219"/>
      <c r="D13" s="219"/>
      <c r="E13" s="219"/>
    </row>
    <row r="14" spans="1:5" ht="13.1" x14ac:dyDescent="0.25">
      <c r="A14" s="921" t="s">
        <v>10822</v>
      </c>
      <c r="B14" s="928">
        <v>167</v>
      </c>
      <c r="C14" s="928">
        <v>5</v>
      </c>
      <c r="D14" s="928">
        <v>7</v>
      </c>
      <c r="E14" s="928">
        <v>169</v>
      </c>
    </row>
    <row r="15" spans="1:5" ht="13.1" x14ac:dyDescent="0.25">
      <c r="A15" s="921" t="s">
        <v>10823</v>
      </c>
      <c r="B15" s="928">
        <v>954</v>
      </c>
      <c r="C15" s="928">
        <v>23</v>
      </c>
      <c r="D15" s="928">
        <v>23</v>
      </c>
      <c r="E15" s="928">
        <v>954</v>
      </c>
    </row>
    <row r="16" spans="1:5" ht="13.1" x14ac:dyDescent="0.25">
      <c r="A16" s="921" t="s">
        <v>10824</v>
      </c>
      <c r="B16" s="928">
        <v>842</v>
      </c>
      <c r="C16" s="928">
        <v>20</v>
      </c>
      <c r="D16" s="928">
        <v>11</v>
      </c>
      <c r="E16" s="928">
        <v>833</v>
      </c>
    </row>
    <row r="17" spans="1:5" ht="13.1" x14ac:dyDescent="0.25">
      <c r="A17" s="921" t="s">
        <v>10825</v>
      </c>
      <c r="B17" s="928">
        <v>126</v>
      </c>
      <c r="C17" s="928">
        <v>2</v>
      </c>
      <c r="D17" s="928">
        <v>1</v>
      </c>
      <c r="E17" s="928">
        <v>125</v>
      </c>
    </row>
    <row r="18" spans="1:5" x14ac:dyDescent="0.2">
      <c r="A18" s="922" t="s">
        <v>38</v>
      </c>
      <c r="B18" s="926">
        <v>2089</v>
      </c>
      <c r="C18" s="926">
        <v>50</v>
      </c>
      <c r="D18" s="926">
        <v>42</v>
      </c>
      <c r="E18" s="926">
        <v>2081</v>
      </c>
    </row>
    <row r="19" spans="1:5" ht="13.1" x14ac:dyDescent="0.25">
      <c r="A19" s="922"/>
      <c r="B19" s="917"/>
      <c r="C19" s="917"/>
      <c r="D19" s="917"/>
      <c r="E19" s="219"/>
    </row>
    <row r="20" spans="1:5" ht="13.1" x14ac:dyDescent="0.25">
      <c r="A20" s="923" t="s">
        <v>10826</v>
      </c>
      <c r="B20" s="219"/>
      <c r="C20" s="219"/>
      <c r="D20" s="219"/>
      <c r="E20" s="219"/>
    </row>
    <row r="21" spans="1:5" ht="13.1" x14ac:dyDescent="0.25">
      <c r="A21" s="227" t="s">
        <v>10827</v>
      </c>
      <c r="B21" s="928">
        <v>5</v>
      </c>
      <c r="C21" s="928">
        <v>0</v>
      </c>
      <c r="D21" s="928">
        <v>0</v>
      </c>
      <c r="E21" s="928">
        <v>5</v>
      </c>
    </row>
    <row r="22" spans="1:5" ht="13.1" x14ac:dyDescent="0.25">
      <c r="A22" s="227" t="s">
        <v>10828</v>
      </c>
      <c r="B22" s="928">
        <v>3</v>
      </c>
      <c r="C22" s="928">
        <v>1</v>
      </c>
      <c r="D22" s="928">
        <v>1</v>
      </c>
      <c r="E22" s="928">
        <v>3</v>
      </c>
    </row>
    <row r="23" spans="1:5" x14ac:dyDescent="0.2">
      <c r="A23" s="924" t="s">
        <v>38</v>
      </c>
      <c r="B23" s="926">
        <v>8</v>
      </c>
      <c r="C23" s="926">
        <v>1</v>
      </c>
      <c r="D23" s="926">
        <v>1</v>
      </c>
      <c r="E23" s="926">
        <v>8</v>
      </c>
    </row>
    <row r="24" spans="1:5" ht="13.1" x14ac:dyDescent="0.25">
      <c r="A24" s="921"/>
      <c r="B24" s="219"/>
      <c r="C24" s="219"/>
      <c r="D24" s="219"/>
      <c r="E24" s="921"/>
    </row>
    <row r="25" spans="1:5" ht="13.1" x14ac:dyDescent="0.25">
      <c r="A25" s="919" t="s">
        <v>10829</v>
      </c>
      <c r="B25" s="219"/>
      <c r="C25" s="219"/>
      <c r="D25" s="219"/>
      <c r="E25" s="219"/>
    </row>
    <row r="26" spans="1:5" ht="13.1" x14ac:dyDescent="0.25">
      <c r="A26" s="921" t="s">
        <v>10830</v>
      </c>
      <c r="B26" s="928">
        <v>32</v>
      </c>
      <c r="C26" s="928">
        <v>0</v>
      </c>
      <c r="D26" s="928">
        <v>0</v>
      </c>
      <c r="E26" s="929">
        <v>32</v>
      </c>
    </row>
    <row r="27" spans="1:5" ht="13.1" x14ac:dyDescent="0.25">
      <c r="A27" s="921" t="s">
        <v>70</v>
      </c>
      <c r="B27" s="928">
        <v>1</v>
      </c>
      <c r="C27" s="928">
        <v>0</v>
      </c>
      <c r="D27" s="928">
        <v>0</v>
      </c>
      <c r="E27" s="930">
        <v>1</v>
      </c>
    </row>
    <row r="28" spans="1:5" ht="13.1" x14ac:dyDescent="0.25">
      <c r="A28" s="921"/>
      <c r="B28" s="926">
        <v>33</v>
      </c>
      <c r="C28" s="928">
        <v>0</v>
      </c>
      <c r="D28" s="928">
        <v>0</v>
      </c>
      <c r="E28" s="931">
        <v>33</v>
      </c>
    </row>
    <row r="29" spans="1:5" ht="13.1" x14ac:dyDescent="0.25">
      <c r="A29" s="919" t="s">
        <v>10831</v>
      </c>
      <c r="B29" s="219"/>
      <c r="C29" s="219"/>
      <c r="D29" s="219"/>
      <c r="E29" s="219"/>
    </row>
    <row r="30" spans="1:5" ht="13.1" x14ac:dyDescent="0.25">
      <c r="A30" s="921" t="s">
        <v>10832</v>
      </c>
      <c r="B30" s="928">
        <v>11</v>
      </c>
      <c r="C30" s="928">
        <v>3</v>
      </c>
      <c r="D30" s="928">
        <v>0</v>
      </c>
      <c r="E30" s="928">
        <v>8</v>
      </c>
    </row>
    <row r="31" spans="1:5" ht="13.1" x14ac:dyDescent="0.25">
      <c r="A31" s="921" t="s">
        <v>10833</v>
      </c>
      <c r="B31" s="928">
        <v>61</v>
      </c>
      <c r="C31" s="928">
        <v>44</v>
      </c>
      <c r="D31" s="928">
        <v>92</v>
      </c>
      <c r="E31" s="928">
        <v>109</v>
      </c>
    </row>
    <row r="32" spans="1:5" ht="13.1" x14ac:dyDescent="0.25">
      <c r="A32" s="921" t="s">
        <v>10834</v>
      </c>
      <c r="B32" s="928">
        <v>20</v>
      </c>
      <c r="C32" s="928">
        <v>11</v>
      </c>
      <c r="D32" s="928">
        <v>12</v>
      </c>
      <c r="E32" s="928">
        <v>21</v>
      </c>
    </row>
    <row r="33" spans="1:5" ht="13.1" x14ac:dyDescent="0.25">
      <c r="A33" s="921" t="s">
        <v>10835</v>
      </c>
      <c r="B33" s="928">
        <v>0</v>
      </c>
      <c r="C33" s="928">
        <v>0</v>
      </c>
      <c r="D33" s="928">
        <v>0</v>
      </c>
      <c r="E33" s="930">
        <v>0</v>
      </c>
    </row>
    <row r="34" spans="1:5" x14ac:dyDescent="0.2">
      <c r="A34" s="922" t="s">
        <v>38</v>
      </c>
      <c r="B34" s="926">
        <v>92</v>
      </c>
      <c r="C34" s="926">
        <v>58</v>
      </c>
      <c r="D34" s="926">
        <v>104</v>
      </c>
      <c r="E34" s="926">
        <v>138</v>
      </c>
    </row>
    <row r="35" spans="1:5" ht="13.1" x14ac:dyDescent="0.25">
      <c r="A35" s="919"/>
      <c r="B35" s="219"/>
      <c r="C35" s="219"/>
      <c r="D35" s="219"/>
      <c r="E35" s="219"/>
    </row>
    <row r="36" spans="1:5" ht="13.1" x14ac:dyDescent="0.25">
      <c r="A36" s="1"/>
      <c r="B36" s="1"/>
      <c r="C36" s="1"/>
      <c r="D36" s="1"/>
      <c r="E36" s="1"/>
    </row>
    <row r="37" spans="1:5" ht="24.05" customHeight="1" x14ac:dyDescent="0.25">
      <c r="A37" s="1" t="s">
        <v>10836</v>
      </c>
      <c r="B37" s="1"/>
      <c r="C37" s="1"/>
      <c r="D37" s="1"/>
      <c r="E37" s="1"/>
    </row>
    <row r="38" spans="1:5" ht="13.1" x14ac:dyDescent="0.25">
      <c r="A38" s="1" t="s">
        <v>10837</v>
      </c>
      <c r="B38" s="1"/>
      <c r="C38" s="1"/>
      <c r="D38" s="1"/>
      <c r="E38" s="1"/>
    </row>
    <row r="39" spans="1:5" ht="28.8" customHeight="1" x14ac:dyDescent="0.25">
      <c r="A39" s="1007" t="s">
        <v>10838</v>
      </c>
      <c r="B39" s="1007"/>
      <c r="C39" s="1007"/>
      <c r="D39" s="1007"/>
      <c r="E39" s="1007"/>
    </row>
    <row r="41" spans="1:5" ht="13.1" x14ac:dyDescent="0.25">
      <c r="A41" s="925" t="s">
        <v>6339</v>
      </c>
      <c r="B41"/>
      <c r="C41"/>
      <c r="D41"/>
      <c r="E41"/>
    </row>
    <row r="42" spans="1:5" x14ac:dyDescent="0.2">
      <c r="A42"/>
      <c r="B42"/>
      <c r="C42"/>
      <c r="D42"/>
      <c r="E42"/>
    </row>
    <row r="43" spans="1:5" x14ac:dyDescent="0.2">
      <c r="A43" s="1008"/>
      <c r="B43" s="1008"/>
      <c r="C43" s="1008"/>
      <c r="D43" s="1008"/>
      <c r="E43" s="1008"/>
    </row>
  </sheetData>
  <mergeCells count="3">
    <mergeCell ref="A4:E4"/>
    <mergeCell ref="A39:E39"/>
    <mergeCell ref="A43:E43"/>
  </mergeCells>
  <printOptions horizontalCentered="1"/>
  <pageMargins left="0.59055118110236227" right="0.59055118110236227" top="0.70866141732283472" bottom="0.70866141732283472" header="0.27559055118110237" footer="0.27559055118110237"/>
  <pageSetup paperSize="9" scale="86" firstPageNumber="47" orientation="portrait" useFirstPageNumber="1" r:id="rId1"/>
  <headerFooter alignWithMargins="0">
    <oddHeader>&amp;C&amp;"Times New Roman,Grassetto"&amp;14&amp;A</oddHeader>
    <oddFooter>&amp;C&amp;"Times New Roman,Normale"&amp;12&amp;P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zoomScaleNormal="100" workbookViewId="0">
      <selection activeCell="C25" sqref="C25"/>
    </sheetView>
  </sheetViews>
  <sheetFormatPr defaultColWidth="9.125" defaultRowHeight="13.1" x14ac:dyDescent="0.25"/>
  <cols>
    <col min="1" max="1" width="3.625" style="56" customWidth="1"/>
    <col min="2" max="2" width="11.875" style="56" customWidth="1"/>
    <col min="3" max="3" width="51.375" style="56" customWidth="1"/>
    <col min="4" max="6" width="14.5" style="56" customWidth="1"/>
    <col min="7" max="7" width="4.5" style="56" customWidth="1"/>
    <col min="8" max="8" width="11" style="56" bestFit="1" customWidth="1"/>
    <col min="9" max="16384" width="9.125" style="56"/>
  </cols>
  <sheetData>
    <row r="1" spans="2:6" ht="20.3" customHeight="1" x14ac:dyDescent="0.25">
      <c r="B1" s="1019" t="s">
        <v>72</v>
      </c>
      <c r="C1" s="1019"/>
      <c r="D1" s="1019"/>
      <c r="E1" s="1019"/>
      <c r="F1" s="1019"/>
    </row>
    <row r="2" spans="2:6" ht="9" customHeight="1" x14ac:dyDescent="0.25">
      <c r="B2" s="1020"/>
      <c r="C2" s="1020"/>
      <c r="D2" s="1020"/>
      <c r="E2" s="1020"/>
      <c r="F2" s="1020"/>
    </row>
    <row r="3" spans="2:6" ht="24.9" x14ac:dyDescent="0.25">
      <c r="B3" s="67" t="s">
        <v>4</v>
      </c>
      <c r="C3" s="68" t="s">
        <v>5</v>
      </c>
      <c r="D3" s="69" t="s">
        <v>1772</v>
      </c>
      <c r="E3" s="69" t="s">
        <v>2280</v>
      </c>
      <c r="F3" s="69" t="s">
        <v>6350</v>
      </c>
    </row>
    <row r="4" spans="2:6" x14ac:dyDescent="0.25">
      <c r="B4" s="70"/>
      <c r="C4" s="71"/>
      <c r="D4" s="72"/>
      <c r="E4" s="72"/>
      <c r="F4" s="72"/>
    </row>
    <row r="5" spans="2:6" s="76" customFormat="1" x14ac:dyDescent="0.25">
      <c r="B5" s="73" t="s">
        <v>73</v>
      </c>
      <c r="C5" s="74"/>
      <c r="D5" s="75">
        <f>SUM(D6:D9)</f>
        <v>245582854.42999998</v>
      </c>
      <c r="E5" s="75">
        <f>SUM(E6:E9)</f>
        <v>235735803.38999996</v>
      </c>
      <c r="F5" s="75">
        <f>SUM(F6:F9)</f>
        <v>229184140.09</v>
      </c>
    </row>
    <row r="6" spans="2:6" x14ac:dyDescent="0.25">
      <c r="B6" s="59" t="s">
        <v>74</v>
      </c>
      <c r="C6" s="77" t="s">
        <v>75</v>
      </c>
      <c r="D6" s="78">
        <v>119027538.45999999</v>
      </c>
      <c r="E6" s="78">
        <v>111553088.72000001</v>
      </c>
      <c r="F6" s="78">
        <v>109137130.61</v>
      </c>
    </row>
    <row r="7" spans="2:6" x14ac:dyDescent="0.25">
      <c r="B7" s="59" t="s">
        <v>76</v>
      </c>
      <c r="C7" s="77" t="s">
        <v>77</v>
      </c>
      <c r="D7" s="78">
        <v>52396170.240000002</v>
      </c>
      <c r="E7" s="78">
        <v>50555706.569999985</v>
      </c>
      <c r="F7" s="78">
        <v>47666288.079999998</v>
      </c>
    </row>
    <row r="8" spans="2:6" x14ac:dyDescent="0.25">
      <c r="B8" s="59" t="s">
        <v>729</v>
      </c>
      <c r="C8" s="77" t="s">
        <v>730</v>
      </c>
      <c r="D8" s="78">
        <v>73650249.060000002</v>
      </c>
      <c r="E8" s="78">
        <v>73122654.679999977</v>
      </c>
      <c r="F8" s="78">
        <v>72380721.400000006</v>
      </c>
    </row>
    <row r="9" spans="2:6" x14ac:dyDescent="0.25">
      <c r="B9" s="59" t="s">
        <v>171</v>
      </c>
      <c r="C9" s="77" t="s">
        <v>172</v>
      </c>
      <c r="D9" s="78">
        <v>508896.67</v>
      </c>
      <c r="E9" s="78">
        <v>504353.42000000016</v>
      </c>
      <c r="F9" s="78">
        <v>0</v>
      </c>
    </row>
    <row r="10" spans="2:6" x14ac:dyDescent="0.25">
      <c r="B10" s="79"/>
      <c r="C10" s="80"/>
      <c r="D10" s="72"/>
      <c r="E10" s="72"/>
      <c r="F10" s="72"/>
    </row>
    <row r="11" spans="2:6" s="82" customFormat="1" ht="12.45" x14ac:dyDescent="0.2">
      <c r="B11" s="73" t="s">
        <v>78</v>
      </c>
      <c r="C11" s="81"/>
      <c r="D11" s="75">
        <f>SUM(D12:D29)</f>
        <v>35629751.949999996</v>
      </c>
      <c r="E11" s="75">
        <f>SUM(E12:E29)</f>
        <v>38221206.459999979</v>
      </c>
      <c r="F11" s="75">
        <f>SUM(F12:F29)</f>
        <v>47641789.840000011</v>
      </c>
    </row>
    <row r="12" spans="2:6" x14ac:dyDescent="0.25">
      <c r="B12" s="59" t="s">
        <v>79</v>
      </c>
      <c r="C12" s="77" t="s">
        <v>80</v>
      </c>
      <c r="D12" s="78">
        <v>4089359.57</v>
      </c>
      <c r="E12" s="78">
        <v>3598058.0000000023</v>
      </c>
      <c r="F12" s="78">
        <v>3339806.16</v>
      </c>
    </row>
    <row r="13" spans="2:6" x14ac:dyDescent="0.25">
      <c r="B13" s="59" t="s">
        <v>81</v>
      </c>
      <c r="C13" s="77" t="s">
        <v>750</v>
      </c>
      <c r="D13" s="78">
        <v>213298.82</v>
      </c>
      <c r="E13" s="78">
        <v>28239.170000000002</v>
      </c>
      <c r="F13" s="78">
        <v>9436.5400000000009</v>
      </c>
    </row>
    <row r="14" spans="2:6" x14ac:dyDescent="0.25">
      <c r="B14" s="59" t="s">
        <v>731</v>
      </c>
      <c r="C14" s="77" t="s">
        <v>732</v>
      </c>
      <c r="D14" s="78">
        <v>1409170.38</v>
      </c>
      <c r="E14" s="78">
        <v>1393774.8600000006</v>
      </c>
      <c r="F14" s="78">
        <v>1267960.47</v>
      </c>
    </row>
    <row r="15" spans="2:6" x14ac:dyDescent="0.25">
      <c r="B15" s="59" t="s">
        <v>733</v>
      </c>
      <c r="C15" s="77" t="s">
        <v>734</v>
      </c>
      <c r="D15" s="78">
        <v>0</v>
      </c>
      <c r="E15" s="78">
        <v>0</v>
      </c>
      <c r="F15" s="78">
        <v>0</v>
      </c>
    </row>
    <row r="16" spans="2:6" x14ac:dyDescent="0.25">
      <c r="B16" s="59" t="s">
        <v>82</v>
      </c>
      <c r="C16" s="77" t="s">
        <v>83</v>
      </c>
      <c r="D16" s="78">
        <v>20018378.940000001</v>
      </c>
      <c r="E16" s="78">
        <v>21710820.62999998</v>
      </c>
      <c r="F16" s="78">
        <v>23738400.260000002</v>
      </c>
    </row>
    <row r="17" spans="2:9" x14ac:dyDescent="0.25">
      <c r="B17" s="59" t="s">
        <v>735</v>
      </c>
      <c r="C17" s="77" t="s">
        <v>71</v>
      </c>
      <c r="D17" s="78">
        <v>2842000.22</v>
      </c>
      <c r="E17" s="78">
        <v>2920370.4500000007</v>
      </c>
      <c r="F17" s="78">
        <v>3621463.93</v>
      </c>
    </row>
    <row r="18" spans="2:9" x14ac:dyDescent="0.25">
      <c r="B18" s="59" t="s">
        <v>84</v>
      </c>
      <c r="C18" s="77" t="s">
        <v>85</v>
      </c>
      <c r="D18" s="78">
        <v>636894.31000000006</v>
      </c>
      <c r="E18" s="78">
        <v>702659.49000000011</v>
      </c>
      <c r="F18" s="78">
        <v>829249.5</v>
      </c>
      <c r="H18" s="64"/>
    </row>
    <row r="19" spans="2:9" x14ac:dyDescent="0.25">
      <c r="B19" s="59" t="s">
        <v>736</v>
      </c>
      <c r="C19" s="77" t="s">
        <v>737</v>
      </c>
      <c r="D19" s="78">
        <v>48628.36</v>
      </c>
      <c r="E19" s="78">
        <v>42755.360000000001</v>
      </c>
      <c r="F19" s="78">
        <v>48151.67</v>
      </c>
    </row>
    <row r="20" spans="2:9" x14ac:dyDescent="0.25">
      <c r="B20" s="59" t="s">
        <v>738</v>
      </c>
      <c r="C20" s="77" t="s">
        <v>739</v>
      </c>
      <c r="D20" s="78">
        <v>6813.23</v>
      </c>
      <c r="E20" s="78">
        <v>6651.51</v>
      </c>
      <c r="F20" s="78">
        <v>10034.370000000001</v>
      </c>
    </row>
    <row r="21" spans="2:9" x14ac:dyDescent="0.25">
      <c r="B21" s="59" t="s">
        <v>86</v>
      </c>
      <c r="C21" s="77" t="s">
        <v>87</v>
      </c>
      <c r="D21" s="78">
        <v>3197098.64</v>
      </c>
      <c r="E21" s="78">
        <v>4246456.9899999993</v>
      </c>
      <c r="F21" s="78">
        <v>5225722.08</v>
      </c>
    </row>
    <row r="22" spans="2:9" x14ac:dyDescent="0.25">
      <c r="B22" s="59" t="s">
        <v>88</v>
      </c>
      <c r="C22" s="77" t="s">
        <v>89</v>
      </c>
      <c r="D22" s="78">
        <v>1009584.87</v>
      </c>
      <c r="E22" s="78">
        <v>1013630.6999999997</v>
      </c>
      <c r="F22" s="78">
        <v>615762.53</v>
      </c>
    </row>
    <row r="23" spans="2:9" x14ac:dyDescent="0.25">
      <c r="B23" s="59" t="s">
        <v>90</v>
      </c>
      <c r="C23" s="77" t="s">
        <v>740</v>
      </c>
      <c r="D23" s="78">
        <v>774105.32</v>
      </c>
      <c r="E23" s="78">
        <v>919151.22000000032</v>
      </c>
      <c r="F23" s="78">
        <v>824194.5</v>
      </c>
    </row>
    <row r="24" spans="2:9" x14ac:dyDescent="0.25">
      <c r="B24" s="59" t="s">
        <v>91</v>
      </c>
      <c r="C24" s="77" t="s">
        <v>92</v>
      </c>
      <c r="D24" s="78">
        <v>1015437.14</v>
      </c>
      <c r="E24" s="78">
        <v>1164869.43</v>
      </c>
      <c r="F24" s="78">
        <v>2249820.13</v>
      </c>
    </row>
    <row r="25" spans="2:9" x14ac:dyDescent="0.25">
      <c r="B25" s="59" t="s">
        <v>6351</v>
      </c>
      <c r="C25" s="77" t="s">
        <v>6352</v>
      </c>
      <c r="D25" s="78">
        <v>0</v>
      </c>
      <c r="E25" s="78">
        <v>0</v>
      </c>
      <c r="F25" s="78">
        <v>4491837.22</v>
      </c>
    </row>
    <row r="26" spans="2:9" x14ac:dyDescent="0.25">
      <c r="B26" s="59" t="s">
        <v>173</v>
      </c>
      <c r="C26" s="77" t="s">
        <v>174</v>
      </c>
      <c r="D26" s="78">
        <v>7136.09</v>
      </c>
      <c r="E26" s="78">
        <v>6843.1900000000069</v>
      </c>
      <c r="F26" s="78">
        <v>0</v>
      </c>
    </row>
    <row r="27" spans="2:9" x14ac:dyDescent="0.25">
      <c r="B27" s="59" t="s">
        <v>175</v>
      </c>
      <c r="C27" s="77" t="s">
        <v>751</v>
      </c>
      <c r="D27" s="78">
        <v>19781.37</v>
      </c>
      <c r="E27" s="78">
        <v>20530.190000000002</v>
      </c>
      <c r="F27" s="78">
        <v>0</v>
      </c>
    </row>
    <row r="28" spans="2:9" x14ac:dyDescent="0.25">
      <c r="B28" s="59" t="s">
        <v>1487</v>
      </c>
      <c r="C28" s="77" t="s">
        <v>1773</v>
      </c>
      <c r="D28" s="78">
        <v>267885.8</v>
      </c>
      <c r="E28" s="78">
        <v>247529.06000000014</v>
      </c>
      <c r="F28" s="78">
        <v>273976.59999999998</v>
      </c>
    </row>
    <row r="29" spans="2:9" x14ac:dyDescent="0.25">
      <c r="B29" s="59" t="s">
        <v>1488</v>
      </c>
      <c r="C29" s="77" t="s">
        <v>1489</v>
      </c>
      <c r="D29" s="78">
        <v>74178.89</v>
      </c>
      <c r="E29" s="78">
        <v>198866.21000000002</v>
      </c>
      <c r="F29" s="78">
        <v>1095973.8799999999</v>
      </c>
    </row>
    <row r="30" spans="2:9" x14ac:dyDescent="0.25">
      <c r="B30" s="101"/>
      <c r="C30" s="102"/>
      <c r="D30" s="72"/>
      <c r="E30" s="72"/>
      <c r="F30" s="72"/>
    </row>
    <row r="31" spans="2:9" s="82" customFormat="1" x14ac:dyDescent="0.25">
      <c r="B31" s="73" t="s">
        <v>93</v>
      </c>
      <c r="C31" s="81"/>
      <c r="D31" s="75">
        <f>SUM(D32:D37)</f>
        <v>2749153.49</v>
      </c>
      <c r="E31" s="75">
        <f>SUM(E32:E37)</f>
        <v>2558135.0599999996</v>
      </c>
      <c r="F31" s="75">
        <f>SUM(F32:F37)</f>
        <v>2915928.62</v>
      </c>
      <c r="H31" s="56"/>
      <c r="I31" s="56"/>
    </row>
    <row r="32" spans="2:9" x14ac:dyDescent="0.25">
      <c r="B32" s="59" t="s">
        <v>94</v>
      </c>
      <c r="C32" s="77" t="s">
        <v>95</v>
      </c>
      <c r="D32" s="78">
        <v>233763.55</v>
      </c>
      <c r="E32" s="78">
        <v>220659.43999999997</v>
      </c>
      <c r="F32" s="78">
        <v>178549.29</v>
      </c>
      <c r="H32" s="82"/>
      <c r="I32" s="82"/>
    </row>
    <row r="33" spans="2:9" x14ac:dyDescent="0.25">
      <c r="B33" s="59" t="s">
        <v>96</v>
      </c>
      <c r="C33" s="77" t="s">
        <v>97</v>
      </c>
      <c r="D33" s="78">
        <v>59504.97</v>
      </c>
      <c r="E33" s="78">
        <v>30561.399999999991</v>
      </c>
      <c r="F33" s="78">
        <v>32224.31</v>
      </c>
    </row>
    <row r="34" spans="2:9" x14ac:dyDescent="0.25">
      <c r="B34" s="59" t="s">
        <v>98</v>
      </c>
      <c r="C34" s="77" t="s">
        <v>99</v>
      </c>
      <c r="D34" s="78">
        <v>2133550</v>
      </c>
      <c r="E34" s="78">
        <v>1975843.91</v>
      </c>
      <c r="F34" s="78">
        <v>1961402.23</v>
      </c>
    </row>
    <row r="35" spans="2:9" x14ac:dyDescent="0.25">
      <c r="B35" s="59" t="s">
        <v>100</v>
      </c>
      <c r="C35" s="77" t="s">
        <v>101</v>
      </c>
      <c r="D35" s="78">
        <v>24207.85</v>
      </c>
      <c r="E35" s="78">
        <v>20986.049999999996</v>
      </c>
      <c r="F35" s="78">
        <v>67892.2</v>
      </c>
    </row>
    <row r="36" spans="2:9" x14ac:dyDescent="0.25">
      <c r="B36" s="84" t="s">
        <v>102</v>
      </c>
      <c r="C36" s="85" t="s">
        <v>103</v>
      </c>
      <c r="D36" s="78">
        <v>169064.49</v>
      </c>
      <c r="E36" s="78">
        <v>301601.36</v>
      </c>
      <c r="F36" s="78">
        <v>317630.58</v>
      </c>
    </row>
    <row r="37" spans="2:9" x14ac:dyDescent="0.25">
      <c r="B37" s="59" t="s">
        <v>104</v>
      </c>
      <c r="C37" s="72" t="s">
        <v>105</v>
      </c>
      <c r="D37" s="83">
        <v>129062.63</v>
      </c>
      <c r="E37" s="83">
        <v>8482.9</v>
      </c>
      <c r="F37" s="83">
        <v>358230.01</v>
      </c>
    </row>
    <row r="38" spans="2:9" x14ac:dyDescent="0.25">
      <c r="B38" s="86"/>
      <c r="C38" s="71"/>
      <c r="D38" s="85"/>
      <c r="E38" s="85"/>
      <c r="F38" s="85"/>
    </row>
    <row r="39" spans="2:9" s="82" customFormat="1" x14ac:dyDescent="0.25">
      <c r="B39" s="73" t="s">
        <v>741</v>
      </c>
      <c r="C39" s="81"/>
      <c r="D39" s="75">
        <f>SUM(D40:D40)</f>
        <v>27636671.559999999</v>
      </c>
      <c r="E39" s="75">
        <f>SUM(E40:E40)</f>
        <v>28856936.55999998</v>
      </c>
      <c r="F39" s="75">
        <f>SUM(F40:F40)</f>
        <v>25350632.98</v>
      </c>
      <c r="H39" s="56"/>
      <c r="I39" s="56"/>
    </row>
    <row r="40" spans="2:9" x14ac:dyDescent="0.25">
      <c r="B40" s="59" t="s">
        <v>106</v>
      </c>
      <c r="C40" s="77" t="s">
        <v>107</v>
      </c>
      <c r="D40" s="78">
        <v>27636671.559999999</v>
      </c>
      <c r="E40" s="78">
        <v>28856936.55999998</v>
      </c>
      <c r="F40" s="78">
        <v>25350632.98</v>
      </c>
      <c r="H40" s="82"/>
      <c r="I40" s="82"/>
    </row>
    <row r="41" spans="2:9" x14ac:dyDescent="0.25">
      <c r="B41" s="86"/>
      <c r="C41" s="71"/>
      <c r="D41" s="72"/>
      <c r="E41" s="72"/>
      <c r="F41" s="72"/>
    </row>
    <row r="42" spans="2:9" x14ac:dyDescent="0.25">
      <c r="B42" s="1021" t="s">
        <v>38</v>
      </c>
      <c r="C42" s="1021"/>
      <c r="D42" s="719">
        <f>SUM(D5,D11,D31,D39)</f>
        <v>311598431.43000001</v>
      </c>
      <c r="E42" s="719">
        <f>SUM(E5,E11,E31,E39)</f>
        <v>305372081.46999991</v>
      </c>
      <c r="F42" s="87">
        <f>SUM(F5,F11,F31,F39)</f>
        <v>305092491.53000003</v>
      </c>
    </row>
    <row r="43" spans="2:9" x14ac:dyDescent="0.25">
      <c r="B43" s="76"/>
      <c r="C43" s="76"/>
      <c r="D43" s="76"/>
      <c r="E43" s="76"/>
    </row>
    <row r="44" spans="2:9" x14ac:dyDescent="0.25">
      <c r="F44" s="64"/>
    </row>
    <row r="47" spans="2:9" ht="15.05" x14ac:dyDescent="0.25">
      <c r="B47" s="1022" t="s">
        <v>742</v>
      </c>
      <c r="C47" s="1022"/>
      <c r="D47" s="1022"/>
    </row>
    <row r="48" spans="2:9" ht="15.05" x14ac:dyDescent="0.25">
      <c r="B48" s="1023" t="s">
        <v>743</v>
      </c>
      <c r="C48" s="1023"/>
      <c r="D48" s="1023"/>
    </row>
    <row r="49" spans="1:7" ht="13.6" customHeight="1" x14ac:dyDescent="0.25">
      <c r="B49" s="1018" t="s">
        <v>5995</v>
      </c>
      <c r="C49" s="1018"/>
      <c r="D49" s="1018"/>
    </row>
    <row r="50" spans="1:7" ht="9" customHeight="1" x14ac:dyDescent="0.25">
      <c r="B50" s="88"/>
      <c r="C50" s="88"/>
      <c r="D50" s="88"/>
    </row>
    <row r="51" spans="1:7" ht="16.55" customHeight="1" x14ac:dyDescent="0.25">
      <c r="B51" s="1011" t="s">
        <v>36</v>
      </c>
      <c r="C51" s="1011"/>
      <c r="D51" s="58" t="s">
        <v>108</v>
      </c>
    </row>
    <row r="52" spans="1:7" ht="21.8" customHeight="1" x14ac:dyDescent="0.25">
      <c r="B52" s="1012" t="s">
        <v>744</v>
      </c>
      <c r="C52" s="1013"/>
      <c r="D52" s="78">
        <f>1400000+95999+9275.46+847.76+1883</f>
        <v>1508005.22</v>
      </c>
      <c r="E52" s="229"/>
      <c r="F52" s="228"/>
    </row>
    <row r="53" spans="1:7" ht="21.8" customHeight="1" x14ac:dyDescent="0.25">
      <c r="B53" s="1016" t="s">
        <v>745</v>
      </c>
      <c r="C53" s="1017"/>
      <c r="D53" s="78">
        <v>345967.01</v>
      </c>
      <c r="E53" s="229"/>
      <c r="F53" s="228"/>
    </row>
    <row r="54" spans="1:7" ht="26.2" customHeight="1" x14ac:dyDescent="0.25">
      <c r="B54" s="1014" t="s">
        <v>752</v>
      </c>
      <c r="C54" s="1015"/>
      <c r="D54" s="78">
        <v>90000</v>
      </c>
      <c r="E54" s="229"/>
      <c r="F54" s="228"/>
    </row>
    <row r="55" spans="1:7" ht="21.8" customHeight="1" x14ac:dyDescent="0.25">
      <c r="B55" s="1014" t="s">
        <v>2281</v>
      </c>
      <c r="C55" s="1015"/>
      <c r="D55" s="78">
        <f>3080+6470+7880</f>
        <v>17430</v>
      </c>
      <c r="E55" s="229"/>
      <c r="F55" s="228"/>
    </row>
    <row r="56" spans="1:7" x14ac:dyDescent="0.25">
      <c r="B56" s="1009" t="s">
        <v>38</v>
      </c>
      <c r="C56" s="1009"/>
      <c r="D56" s="89">
        <f>SUM(D52:D55)</f>
        <v>1961402.23</v>
      </c>
      <c r="E56" s="229"/>
      <c r="F56" s="228"/>
    </row>
    <row r="61" spans="1:7" ht="26.2" customHeight="1" x14ac:dyDescent="0.25">
      <c r="A61" s="1010"/>
      <c r="B61" s="1010"/>
      <c r="C61" s="1010"/>
      <c r="D61" s="1010"/>
      <c r="E61" s="1010"/>
      <c r="F61" s="1010"/>
      <c r="G61" s="1010"/>
    </row>
  </sheetData>
  <mergeCells count="13">
    <mergeCell ref="B49:D49"/>
    <mergeCell ref="B1:F1"/>
    <mergeCell ref="B2:F2"/>
    <mergeCell ref="B42:C42"/>
    <mergeCell ref="B47:D47"/>
    <mergeCell ref="B48:D48"/>
    <mergeCell ref="B56:C56"/>
    <mergeCell ref="A61:G61"/>
    <mergeCell ref="B51:C51"/>
    <mergeCell ref="B52:C52"/>
    <mergeCell ref="B55:C55"/>
    <mergeCell ref="B53:C53"/>
    <mergeCell ref="B54:C54"/>
  </mergeCells>
  <printOptions horizontalCentered="1"/>
  <pageMargins left="0.59055118110236227" right="0.59055118110236227" top="0.70866141732283472" bottom="0.70866141732283472" header="0.27559055118110237" footer="0.27559055118110237"/>
  <pageSetup paperSize="9" scale="83" firstPageNumber="48" orientation="portrait" useFirstPageNumber="1" r:id="rId1"/>
  <headerFooter alignWithMargins="0">
    <oddHeader>&amp;C&amp;"Times New Roman,Grassetto"&amp;14&amp;A</oddHeader>
    <oddFooter>&amp;C&amp;"Times New Roman,Normale"&amp;12&amp;P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="75" zoomScaleNormal="75" zoomScaleSheetLayoutView="100" workbookViewId="0">
      <selection activeCell="A3" sqref="A3"/>
    </sheetView>
  </sheetViews>
  <sheetFormatPr defaultRowHeight="13.1" x14ac:dyDescent="0.25"/>
  <cols>
    <col min="1" max="1" width="38.375" style="678" customWidth="1"/>
    <col min="2" max="2" width="17.5" style="678" customWidth="1"/>
    <col min="3" max="3" width="27.625" style="678" customWidth="1"/>
    <col min="4" max="4" width="4.875" style="678" customWidth="1"/>
    <col min="5" max="5" width="36" style="678" customWidth="1"/>
    <col min="6" max="6" width="25" style="678" customWidth="1"/>
    <col min="7" max="7" width="18.875" style="678" customWidth="1"/>
    <col min="8" max="8" width="12.875" style="678" bestFit="1" customWidth="1"/>
    <col min="9" max="9" width="9.125" style="678"/>
    <col min="10" max="10" width="12.875" style="678" bestFit="1" customWidth="1"/>
    <col min="11" max="11" width="11.375" style="678" bestFit="1" customWidth="1"/>
    <col min="12" max="252" width="9.125" style="678"/>
    <col min="253" max="253" width="38.375" style="678" customWidth="1"/>
    <col min="254" max="254" width="17.5" style="678" customWidth="1"/>
    <col min="255" max="255" width="25.5" style="678" customWidth="1"/>
    <col min="256" max="256" width="4.875" style="678" customWidth="1"/>
    <col min="257" max="257" width="36" style="678" customWidth="1"/>
    <col min="258" max="258" width="25" style="678" customWidth="1"/>
    <col min="259" max="259" width="18.875" style="678" customWidth="1"/>
    <col min="260" max="260" width="3.375" style="678" customWidth="1"/>
    <col min="261" max="261" width="13.375" style="678" bestFit="1" customWidth="1"/>
    <col min="262" max="262" width="11.375" style="678" bestFit="1" customWidth="1"/>
    <col min="263" max="264" width="12.875" style="678" bestFit="1" customWidth="1"/>
    <col min="265" max="265" width="9.125" style="678"/>
    <col min="266" max="266" width="12.875" style="678" bestFit="1" customWidth="1"/>
    <col min="267" max="267" width="11.375" style="678" bestFit="1" customWidth="1"/>
    <col min="268" max="508" width="9.125" style="678"/>
    <col min="509" max="509" width="38.375" style="678" customWidth="1"/>
    <col min="510" max="510" width="17.5" style="678" customWidth="1"/>
    <col min="511" max="511" width="25.5" style="678" customWidth="1"/>
    <col min="512" max="512" width="4.875" style="678" customWidth="1"/>
    <col min="513" max="513" width="36" style="678" customWidth="1"/>
    <col min="514" max="514" width="25" style="678" customWidth="1"/>
    <col min="515" max="515" width="18.875" style="678" customWidth="1"/>
    <col min="516" max="516" width="3.375" style="678" customWidth="1"/>
    <col min="517" max="517" width="13.375" style="678" bestFit="1" customWidth="1"/>
    <col min="518" max="518" width="11.375" style="678" bestFit="1" customWidth="1"/>
    <col min="519" max="520" width="12.875" style="678" bestFit="1" customWidth="1"/>
    <col min="521" max="521" width="9.125" style="678"/>
    <col min="522" max="522" width="12.875" style="678" bestFit="1" customWidth="1"/>
    <col min="523" max="523" width="11.375" style="678" bestFit="1" customWidth="1"/>
    <col min="524" max="764" width="9.125" style="678"/>
    <col min="765" max="765" width="38.375" style="678" customWidth="1"/>
    <col min="766" max="766" width="17.5" style="678" customWidth="1"/>
    <col min="767" max="767" width="25.5" style="678" customWidth="1"/>
    <col min="768" max="768" width="4.875" style="678" customWidth="1"/>
    <col min="769" max="769" width="36" style="678" customWidth="1"/>
    <col min="770" max="770" width="25" style="678" customWidth="1"/>
    <col min="771" max="771" width="18.875" style="678" customWidth="1"/>
    <col min="772" max="772" width="3.375" style="678" customWidth="1"/>
    <col min="773" max="773" width="13.375" style="678" bestFit="1" customWidth="1"/>
    <col min="774" max="774" width="11.375" style="678" bestFit="1" customWidth="1"/>
    <col min="775" max="776" width="12.875" style="678" bestFit="1" customWidth="1"/>
    <col min="777" max="777" width="9.125" style="678"/>
    <col min="778" max="778" width="12.875" style="678" bestFit="1" customWidth="1"/>
    <col min="779" max="779" width="11.375" style="678" bestFit="1" customWidth="1"/>
    <col min="780" max="1020" width="9.125" style="678"/>
    <col min="1021" max="1021" width="38.375" style="678" customWidth="1"/>
    <col min="1022" max="1022" width="17.5" style="678" customWidth="1"/>
    <col min="1023" max="1023" width="25.5" style="678" customWidth="1"/>
    <col min="1024" max="1024" width="4.875" style="678" customWidth="1"/>
    <col min="1025" max="1025" width="36" style="678" customWidth="1"/>
    <col min="1026" max="1026" width="25" style="678" customWidth="1"/>
    <col min="1027" max="1027" width="18.875" style="678" customWidth="1"/>
    <col min="1028" max="1028" width="3.375" style="678" customWidth="1"/>
    <col min="1029" max="1029" width="13.375" style="678" bestFit="1" customWidth="1"/>
    <col min="1030" max="1030" width="11.375" style="678" bestFit="1" customWidth="1"/>
    <col min="1031" max="1032" width="12.875" style="678" bestFit="1" customWidth="1"/>
    <col min="1033" max="1033" width="9.125" style="678"/>
    <col min="1034" max="1034" width="12.875" style="678" bestFit="1" customWidth="1"/>
    <col min="1035" max="1035" width="11.375" style="678" bestFit="1" customWidth="1"/>
    <col min="1036" max="1276" width="9.125" style="678"/>
    <col min="1277" max="1277" width="38.375" style="678" customWidth="1"/>
    <col min="1278" max="1278" width="17.5" style="678" customWidth="1"/>
    <col min="1279" max="1279" width="25.5" style="678" customWidth="1"/>
    <col min="1280" max="1280" width="4.875" style="678" customWidth="1"/>
    <col min="1281" max="1281" width="36" style="678" customWidth="1"/>
    <col min="1282" max="1282" width="25" style="678" customWidth="1"/>
    <col min="1283" max="1283" width="18.875" style="678" customWidth="1"/>
    <col min="1284" max="1284" width="3.375" style="678" customWidth="1"/>
    <col min="1285" max="1285" width="13.375" style="678" bestFit="1" customWidth="1"/>
    <col min="1286" max="1286" width="11.375" style="678" bestFit="1" customWidth="1"/>
    <col min="1287" max="1288" width="12.875" style="678" bestFit="1" customWidth="1"/>
    <col min="1289" max="1289" width="9.125" style="678"/>
    <col min="1290" max="1290" width="12.875" style="678" bestFit="1" customWidth="1"/>
    <col min="1291" max="1291" width="11.375" style="678" bestFit="1" customWidth="1"/>
    <col min="1292" max="1532" width="9.125" style="678"/>
    <col min="1533" max="1533" width="38.375" style="678" customWidth="1"/>
    <col min="1534" max="1534" width="17.5" style="678" customWidth="1"/>
    <col min="1535" max="1535" width="25.5" style="678" customWidth="1"/>
    <col min="1536" max="1536" width="4.875" style="678" customWidth="1"/>
    <col min="1537" max="1537" width="36" style="678" customWidth="1"/>
    <col min="1538" max="1538" width="25" style="678" customWidth="1"/>
    <col min="1539" max="1539" width="18.875" style="678" customWidth="1"/>
    <col min="1540" max="1540" width="3.375" style="678" customWidth="1"/>
    <col min="1541" max="1541" width="13.375" style="678" bestFit="1" customWidth="1"/>
    <col min="1542" max="1542" width="11.375" style="678" bestFit="1" customWidth="1"/>
    <col min="1543" max="1544" width="12.875" style="678" bestFit="1" customWidth="1"/>
    <col min="1545" max="1545" width="9.125" style="678"/>
    <col min="1546" max="1546" width="12.875" style="678" bestFit="1" customWidth="1"/>
    <col min="1547" max="1547" width="11.375" style="678" bestFit="1" customWidth="1"/>
    <col min="1548" max="1788" width="9.125" style="678"/>
    <col min="1789" max="1789" width="38.375" style="678" customWidth="1"/>
    <col min="1790" max="1790" width="17.5" style="678" customWidth="1"/>
    <col min="1791" max="1791" width="25.5" style="678" customWidth="1"/>
    <col min="1792" max="1792" width="4.875" style="678" customWidth="1"/>
    <col min="1793" max="1793" width="36" style="678" customWidth="1"/>
    <col min="1794" max="1794" width="25" style="678" customWidth="1"/>
    <col min="1795" max="1795" width="18.875" style="678" customWidth="1"/>
    <col min="1796" max="1796" width="3.375" style="678" customWidth="1"/>
    <col min="1797" max="1797" width="13.375" style="678" bestFit="1" customWidth="1"/>
    <col min="1798" max="1798" width="11.375" style="678" bestFit="1" customWidth="1"/>
    <col min="1799" max="1800" width="12.875" style="678" bestFit="1" customWidth="1"/>
    <col min="1801" max="1801" width="9.125" style="678"/>
    <col min="1802" max="1802" width="12.875" style="678" bestFit="1" customWidth="1"/>
    <col min="1803" max="1803" width="11.375" style="678" bestFit="1" customWidth="1"/>
    <col min="1804" max="2044" width="9.125" style="678"/>
    <col min="2045" max="2045" width="38.375" style="678" customWidth="1"/>
    <col min="2046" max="2046" width="17.5" style="678" customWidth="1"/>
    <col min="2047" max="2047" width="25.5" style="678" customWidth="1"/>
    <col min="2048" max="2048" width="4.875" style="678" customWidth="1"/>
    <col min="2049" max="2049" width="36" style="678" customWidth="1"/>
    <col min="2050" max="2050" width="25" style="678" customWidth="1"/>
    <col min="2051" max="2051" width="18.875" style="678" customWidth="1"/>
    <col min="2052" max="2052" width="3.375" style="678" customWidth="1"/>
    <col min="2053" max="2053" width="13.375" style="678" bestFit="1" customWidth="1"/>
    <col min="2054" max="2054" width="11.375" style="678" bestFit="1" customWidth="1"/>
    <col min="2055" max="2056" width="12.875" style="678" bestFit="1" customWidth="1"/>
    <col min="2057" max="2057" width="9.125" style="678"/>
    <col min="2058" max="2058" width="12.875" style="678" bestFit="1" customWidth="1"/>
    <col min="2059" max="2059" width="11.375" style="678" bestFit="1" customWidth="1"/>
    <col min="2060" max="2300" width="9.125" style="678"/>
    <col min="2301" max="2301" width="38.375" style="678" customWidth="1"/>
    <col min="2302" max="2302" width="17.5" style="678" customWidth="1"/>
    <col min="2303" max="2303" width="25.5" style="678" customWidth="1"/>
    <col min="2304" max="2304" width="4.875" style="678" customWidth="1"/>
    <col min="2305" max="2305" width="36" style="678" customWidth="1"/>
    <col min="2306" max="2306" width="25" style="678" customWidth="1"/>
    <col min="2307" max="2307" width="18.875" style="678" customWidth="1"/>
    <col min="2308" max="2308" width="3.375" style="678" customWidth="1"/>
    <col min="2309" max="2309" width="13.375" style="678" bestFit="1" customWidth="1"/>
    <col min="2310" max="2310" width="11.375" style="678" bestFit="1" customWidth="1"/>
    <col min="2311" max="2312" width="12.875" style="678" bestFit="1" customWidth="1"/>
    <col min="2313" max="2313" width="9.125" style="678"/>
    <col min="2314" max="2314" width="12.875" style="678" bestFit="1" customWidth="1"/>
    <col min="2315" max="2315" width="11.375" style="678" bestFit="1" customWidth="1"/>
    <col min="2316" max="2556" width="9.125" style="678"/>
    <col min="2557" max="2557" width="38.375" style="678" customWidth="1"/>
    <col min="2558" max="2558" width="17.5" style="678" customWidth="1"/>
    <col min="2559" max="2559" width="25.5" style="678" customWidth="1"/>
    <col min="2560" max="2560" width="4.875" style="678" customWidth="1"/>
    <col min="2561" max="2561" width="36" style="678" customWidth="1"/>
    <col min="2562" max="2562" width="25" style="678" customWidth="1"/>
    <col min="2563" max="2563" width="18.875" style="678" customWidth="1"/>
    <col min="2564" max="2564" width="3.375" style="678" customWidth="1"/>
    <col min="2565" max="2565" width="13.375" style="678" bestFit="1" customWidth="1"/>
    <col min="2566" max="2566" width="11.375" style="678" bestFit="1" customWidth="1"/>
    <col min="2567" max="2568" width="12.875" style="678" bestFit="1" customWidth="1"/>
    <col min="2569" max="2569" width="9.125" style="678"/>
    <col min="2570" max="2570" width="12.875" style="678" bestFit="1" customWidth="1"/>
    <col min="2571" max="2571" width="11.375" style="678" bestFit="1" customWidth="1"/>
    <col min="2572" max="2812" width="9.125" style="678"/>
    <col min="2813" max="2813" width="38.375" style="678" customWidth="1"/>
    <col min="2814" max="2814" width="17.5" style="678" customWidth="1"/>
    <col min="2815" max="2815" width="25.5" style="678" customWidth="1"/>
    <col min="2816" max="2816" width="4.875" style="678" customWidth="1"/>
    <col min="2817" max="2817" width="36" style="678" customWidth="1"/>
    <col min="2818" max="2818" width="25" style="678" customWidth="1"/>
    <col min="2819" max="2819" width="18.875" style="678" customWidth="1"/>
    <col min="2820" max="2820" width="3.375" style="678" customWidth="1"/>
    <col min="2821" max="2821" width="13.375" style="678" bestFit="1" customWidth="1"/>
    <col min="2822" max="2822" width="11.375" style="678" bestFit="1" customWidth="1"/>
    <col min="2823" max="2824" width="12.875" style="678" bestFit="1" customWidth="1"/>
    <col min="2825" max="2825" width="9.125" style="678"/>
    <col min="2826" max="2826" width="12.875" style="678" bestFit="1" customWidth="1"/>
    <col min="2827" max="2827" width="11.375" style="678" bestFit="1" customWidth="1"/>
    <col min="2828" max="3068" width="9.125" style="678"/>
    <col min="3069" max="3069" width="38.375" style="678" customWidth="1"/>
    <col min="3070" max="3070" width="17.5" style="678" customWidth="1"/>
    <col min="3071" max="3071" width="25.5" style="678" customWidth="1"/>
    <col min="3072" max="3072" width="4.875" style="678" customWidth="1"/>
    <col min="3073" max="3073" width="36" style="678" customWidth="1"/>
    <col min="3074" max="3074" width="25" style="678" customWidth="1"/>
    <col min="3075" max="3075" width="18.875" style="678" customWidth="1"/>
    <col min="3076" max="3076" width="3.375" style="678" customWidth="1"/>
    <col min="3077" max="3077" width="13.375" style="678" bestFit="1" customWidth="1"/>
    <col min="3078" max="3078" width="11.375" style="678" bestFit="1" customWidth="1"/>
    <col min="3079" max="3080" width="12.875" style="678" bestFit="1" customWidth="1"/>
    <col min="3081" max="3081" width="9.125" style="678"/>
    <col min="3082" max="3082" width="12.875" style="678" bestFit="1" customWidth="1"/>
    <col min="3083" max="3083" width="11.375" style="678" bestFit="1" customWidth="1"/>
    <col min="3084" max="3324" width="9.125" style="678"/>
    <col min="3325" max="3325" width="38.375" style="678" customWidth="1"/>
    <col min="3326" max="3326" width="17.5" style="678" customWidth="1"/>
    <col min="3327" max="3327" width="25.5" style="678" customWidth="1"/>
    <col min="3328" max="3328" width="4.875" style="678" customWidth="1"/>
    <col min="3329" max="3329" width="36" style="678" customWidth="1"/>
    <col min="3330" max="3330" width="25" style="678" customWidth="1"/>
    <col min="3331" max="3331" width="18.875" style="678" customWidth="1"/>
    <col min="3332" max="3332" width="3.375" style="678" customWidth="1"/>
    <col min="3333" max="3333" width="13.375" style="678" bestFit="1" customWidth="1"/>
    <col min="3334" max="3334" width="11.375" style="678" bestFit="1" customWidth="1"/>
    <col min="3335" max="3336" width="12.875" style="678" bestFit="1" customWidth="1"/>
    <col min="3337" max="3337" width="9.125" style="678"/>
    <col min="3338" max="3338" width="12.875" style="678" bestFit="1" customWidth="1"/>
    <col min="3339" max="3339" width="11.375" style="678" bestFit="1" customWidth="1"/>
    <col min="3340" max="3580" width="9.125" style="678"/>
    <col min="3581" max="3581" width="38.375" style="678" customWidth="1"/>
    <col min="3582" max="3582" width="17.5" style="678" customWidth="1"/>
    <col min="3583" max="3583" width="25.5" style="678" customWidth="1"/>
    <col min="3584" max="3584" width="4.875" style="678" customWidth="1"/>
    <col min="3585" max="3585" width="36" style="678" customWidth="1"/>
    <col min="3586" max="3586" width="25" style="678" customWidth="1"/>
    <col min="3587" max="3587" width="18.875" style="678" customWidth="1"/>
    <col min="3588" max="3588" width="3.375" style="678" customWidth="1"/>
    <col min="3589" max="3589" width="13.375" style="678" bestFit="1" customWidth="1"/>
    <col min="3590" max="3590" width="11.375" style="678" bestFit="1" customWidth="1"/>
    <col min="3591" max="3592" width="12.875" style="678" bestFit="1" customWidth="1"/>
    <col min="3593" max="3593" width="9.125" style="678"/>
    <col min="3594" max="3594" width="12.875" style="678" bestFit="1" customWidth="1"/>
    <col min="3595" max="3595" width="11.375" style="678" bestFit="1" customWidth="1"/>
    <col min="3596" max="3836" width="9.125" style="678"/>
    <col min="3837" max="3837" width="38.375" style="678" customWidth="1"/>
    <col min="3838" max="3838" width="17.5" style="678" customWidth="1"/>
    <col min="3839" max="3839" width="25.5" style="678" customWidth="1"/>
    <col min="3840" max="3840" width="4.875" style="678" customWidth="1"/>
    <col min="3841" max="3841" width="36" style="678" customWidth="1"/>
    <col min="3842" max="3842" width="25" style="678" customWidth="1"/>
    <col min="3843" max="3843" width="18.875" style="678" customWidth="1"/>
    <col min="3844" max="3844" width="3.375" style="678" customWidth="1"/>
    <col min="3845" max="3845" width="13.375" style="678" bestFit="1" customWidth="1"/>
    <col min="3846" max="3846" width="11.375" style="678" bestFit="1" customWidth="1"/>
    <col min="3847" max="3848" width="12.875" style="678" bestFit="1" customWidth="1"/>
    <col min="3849" max="3849" width="9.125" style="678"/>
    <col min="3850" max="3850" width="12.875" style="678" bestFit="1" customWidth="1"/>
    <col min="3851" max="3851" width="11.375" style="678" bestFit="1" customWidth="1"/>
    <col min="3852" max="4092" width="9.125" style="678"/>
    <col min="4093" max="4093" width="38.375" style="678" customWidth="1"/>
    <col min="4094" max="4094" width="17.5" style="678" customWidth="1"/>
    <col min="4095" max="4095" width="25.5" style="678" customWidth="1"/>
    <col min="4096" max="4096" width="4.875" style="678" customWidth="1"/>
    <col min="4097" max="4097" width="36" style="678" customWidth="1"/>
    <col min="4098" max="4098" width="25" style="678" customWidth="1"/>
    <col min="4099" max="4099" width="18.875" style="678" customWidth="1"/>
    <col min="4100" max="4100" width="3.375" style="678" customWidth="1"/>
    <col min="4101" max="4101" width="13.375" style="678" bestFit="1" customWidth="1"/>
    <col min="4102" max="4102" width="11.375" style="678" bestFit="1" customWidth="1"/>
    <col min="4103" max="4104" width="12.875" style="678" bestFit="1" customWidth="1"/>
    <col min="4105" max="4105" width="9.125" style="678"/>
    <col min="4106" max="4106" width="12.875" style="678" bestFit="1" customWidth="1"/>
    <col min="4107" max="4107" width="11.375" style="678" bestFit="1" customWidth="1"/>
    <col min="4108" max="4348" width="9.125" style="678"/>
    <col min="4349" max="4349" width="38.375" style="678" customWidth="1"/>
    <col min="4350" max="4350" width="17.5" style="678" customWidth="1"/>
    <col min="4351" max="4351" width="25.5" style="678" customWidth="1"/>
    <col min="4352" max="4352" width="4.875" style="678" customWidth="1"/>
    <col min="4353" max="4353" width="36" style="678" customWidth="1"/>
    <col min="4354" max="4354" width="25" style="678" customWidth="1"/>
    <col min="4355" max="4355" width="18.875" style="678" customWidth="1"/>
    <col min="4356" max="4356" width="3.375" style="678" customWidth="1"/>
    <col min="4357" max="4357" width="13.375" style="678" bestFit="1" customWidth="1"/>
    <col min="4358" max="4358" width="11.375" style="678" bestFit="1" customWidth="1"/>
    <col min="4359" max="4360" width="12.875" style="678" bestFit="1" customWidth="1"/>
    <col min="4361" max="4361" width="9.125" style="678"/>
    <col min="4362" max="4362" width="12.875" style="678" bestFit="1" customWidth="1"/>
    <col min="4363" max="4363" width="11.375" style="678" bestFit="1" customWidth="1"/>
    <col min="4364" max="4604" width="9.125" style="678"/>
    <col min="4605" max="4605" width="38.375" style="678" customWidth="1"/>
    <col min="4606" max="4606" width="17.5" style="678" customWidth="1"/>
    <col min="4607" max="4607" width="25.5" style="678" customWidth="1"/>
    <col min="4608" max="4608" width="4.875" style="678" customWidth="1"/>
    <col min="4609" max="4609" width="36" style="678" customWidth="1"/>
    <col min="4610" max="4610" width="25" style="678" customWidth="1"/>
    <col min="4611" max="4611" width="18.875" style="678" customWidth="1"/>
    <col min="4612" max="4612" width="3.375" style="678" customWidth="1"/>
    <col min="4613" max="4613" width="13.375" style="678" bestFit="1" customWidth="1"/>
    <col min="4614" max="4614" width="11.375" style="678" bestFit="1" customWidth="1"/>
    <col min="4615" max="4616" width="12.875" style="678" bestFit="1" customWidth="1"/>
    <col min="4617" max="4617" width="9.125" style="678"/>
    <col min="4618" max="4618" width="12.875" style="678" bestFit="1" customWidth="1"/>
    <col min="4619" max="4619" width="11.375" style="678" bestFit="1" customWidth="1"/>
    <col min="4620" max="4860" width="9.125" style="678"/>
    <col min="4861" max="4861" width="38.375" style="678" customWidth="1"/>
    <col min="4862" max="4862" width="17.5" style="678" customWidth="1"/>
    <col min="4863" max="4863" width="25.5" style="678" customWidth="1"/>
    <col min="4864" max="4864" width="4.875" style="678" customWidth="1"/>
    <col min="4865" max="4865" width="36" style="678" customWidth="1"/>
    <col min="4866" max="4866" width="25" style="678" customWidth="1"/>
    <col min="4867" max="4867" width="18.875" style="678" customWidth="1"/>
    <col min="4868" max="4868" width="3.375" style="678" customWidth="1"/>
    <col min="4869" max="4869" width="13.375" style="678" bestFit="1" customWidth="1"/>
    <col min="4870" max="4870" width="11.375" style="678" bestFit="1" customWidth="1"/>
    <col min="4871" max="4872" width="12.875" style="678" bestFit="1" customWidth="1"/>
    <col min="4873" max="4873" width="9.125" style="678"/>
    <col min="4874" max="4874" width="12.875" style="678" bestFit="1" customWidth="1"/>
    <col min="4875" max="4875" width="11.375" style="678" bestFit="1" customWidth="1"/>
    <col min="4876" max="5116" width="9.125" style="678"/>
    <col min="5117" max="5117" width="38.375" style="678" customWidth="1"/>
    <col min="5118" max="5118" width="17.5" style="678" customWidth="1"/>
    <col min="5119" max="5119" width="25.5" style="678" customWidth="1"/>
    <col min="5120" max="5120" width="4.875" style="678" customWidth="1"/>
    <col min="5121" max="5121" width="36" style="678" customWidth="1"/>
    <col min="5122" max="5122" width="25" style="678" customWidth="1"/>
    <col min="5123" max="5123" width="18.875" style="678" customWidth="1"/>
    <col min="5124" max="5124" width="3.375" style="678" customWidth="1"/>
    <col min="5125" max="5125" width="13.375" style="678" bestFit="1" customWidth="1"/>
    <col min="5126" max="5126" width="11.375" style="678" bestFit="1" customWidth="1"/>
    <col min="5127" max="5128" width="12.875" style="678" bestFit="1" customWidth="1"/>
    <col min="5129" max="5129" width="9.125" style="678"/>
    <col min="5130" max="5130" width="12.875" style="678" bestFit="1" customWidth="1"/>
    <col min="5131" max="5131" width="11.375" style="678" bestFit="1" customWidth="1"/>
    <col min="5132" max="5372" width="9.125" style="678"/>
    <col min="5373" max="5373" width="38.375" style="678" customWidth="1"/>
    <col min="5374" max="5374" width="17.5" style="678" customWidth="1"/>
    <col min="5375" max="5375" width="25.5" style="678" customWidth="1"/>
    <col min="5376" max="5376" width="4.875" style="678" customWidth="1"/>
    <col min="5377" max="5377" width="36" style="678" customWidth="1"/>
    <col min="5378" max="5378" width="25" style="678" customWidth="1"/>
    <col min="5379" max="5379" width="18.875" style="678" customWidth="1"/>
    <col min="5380" max="5380" width="3.375" style="678" customWidth="1"/>
    <col min="5381" max="5381" width="13.375" style="678" bestFit="1" customWidth="1"/>
    <col min="5382" max="5382" width="11.375" style="678" bestFit="1" customWidth="1"/>
    <col min="5383" max="5384" width="12.875" style="678" bestFit="1" customWidth="1"/>
    <col min="5385" max="5385" width="9.125" style="678"/>
    <col min="5386" max="5386" width="12.875" style="678" bestFit="1" customWidth="1"/>
    <col min="5387" max="5387" width="11.375" style="678" bestFit="1" customWidth="1"/>
    <col min="5388" max="5628" width="9.125" style="678"/>
    <col min="5629" max="5629" width="38.375" style="678" customWidth="1"/>
    <col min="5630" max="5630" width="17.5" style="678" customWidth="1"/>
    <col min="5631" max="5631" width="25.5" style="678" customWidth="1"/>
    <col min="5632" max="5632" width="4.875" style="678" customWidth="1"/>
    <col min="5633" max="5633" width="36" style="678" customWidth="1"/>
    <col min="5634" max="5634" width="25" style="678" customWidth="1"/>
    <col min="5635" max="5635" width="18.875" style="678" customWidth="1"/>
    <col min="5636" max="5636" width="3.375" style="678" customWidth="1"/>
    <col min="5637" max="5637" width="13.375" style="678" bestFit="1" customWidth="1"/>
    <col min="5638" max="5638" width="11.375" style="678" bestFit="1" customWidth="1"/>
    <col min="5639" max="5640" width="12.875" style="678" bestFit="1" customWidth="1"/>
    <col min="5641" max="5641" width="9.125" style="678"/>
    <col min="5642" max="5642" width="12.875" style="678" bestFit="1" customWidth="1"/>
    <col min="5643" max="5643" width="11.375" style="678" bestFit="1" customWidth="1"/>
    <col min="5644" max="5884" width="9.125" style="678"/>
    <col min="5885" max="5885" width="38.375" style="678" customWidth="1"/>
    <col min="5886" max="5886" width="17.5" style="678" customWidth="1"/>
    <col min="5887" max="5887" width="25.5" style="678" customWidth="1"/>
    <col min="5888" max="5888" width="4.875" style="678" customWidth="1"/>
    <col min="5889" max="5889" width="36" style="678" customWidth="1"/>
    <col min="5890" max="5890" width="25" style="678" customWidth="1"/>
    <col min="5891" max="5891" width="18.875" style="678" customWidth="1"/>
    <col min="5892" max="5892" width="3.375" style="678" customWidth="1"/>
    <col min="5893" max="5893" width="13.375" style="678" bestFit="1" customWidth="1"/>
    <col min="5894" max="5894" width="11.375" style="678" bestFit="1" customWidth="1"/>
    <col min="5895" max="5896" width="12.875" style="678" bestFit="1" customWidth="1"/>
    <col min="5897" max="5897" width="9.125" style="678"/>
    <col min="5898" max="5898" width="12.875" style="678" bestFit="1" customWidth="1"/>
    <col min="5899" max="5899" width="11.375" style="678" bestFit="1" customWidth="1"/>
    <col min="5900" max="6140" width="9.125" style="678"/>
    <col min="6141" max="6141" width="38.375" style="678" customWidth="1"/>
    <col min="6142" max="6142" width="17.5" style="678" customWidth="1"/>
    <col min="6143" max="6143" width="25.5" style="678" customWidth="1"/>
    <col min="6144" max="6144" width="4.875" style="678" customWidth="1"/>
    <col min="6145" max="6145" width="36" style="678" customWidth="1"/>
    <col min="6146" max="6146" width="25" style="678" customWidth="1"/>
    <col min="6147" max="6147" width="18.875" style="678" customWidth="1"/>
    <col min="6148" max="6148" width="3.375" style="678" customWidth="1"/>
    <col min="6149" max="6149" width="13.375" style="678" bestFit="1" customWidth="1"/>
    <col min="6150" max="6150" width="11.375" style="678" bestFit="1" customWidth="1"/>
    <col min="6151" max="6152" width="12.875" style="678" bestFit="1" customWidth="1"/>
    <col min="6153" max="6153" width="9.125" style="678"/>
    <col min="6154" max="6154" width="12.875" style="678" bestFit="1" customWidth="1"/>
    <col min="6155" max="6155" width="11.375" style="678" bestFit="1" customWidth="1"/>
    <col min="6156" max="6396" width="9.125" style="678"/>
    <col min="6397" max="6397" width="38.375" style="678" customWidth="1"/>
    <col min="6398" max="6398" width="17.5" style="678" customWidth="1"/>
    <col min="6399" max="6399" width="25.5" style="678" customWidth="1"/>
    <col min="6400" max="6400" width="4.875" style="678" customWidth="1"/>
    <col min="6401" max="6401" width="36" style="678" customWidth="1"/>
    <col min="6402" max="6402" width="25" style="678" customWidth="1"/>
    <col min="6403" max="6403" width="18.875" style="678" customWidth="1"/>
    <col min="6404" max="6404" width="3.375" style="678" customWidth="1"/>
    <col min="6405" max="6405" width="13.375" style="678" bestFit="1" customWidth="1"/>
    <col min="6406" max="6406" width="11.375" style="678" bestFit="1" customWidth="1"/>
    <col min="6407" max="6408" width="12.875" style="678" bestFit="1" customWidth="1"/>
    <col min="6409" max="6409" width="9.125" style="678"/>
    <col min="6410" max="6410" width="12.875" style="678" bestFit="1" customWidth="1"/>
    <col min="6411" max="6411" width="11.375" style="678" bestFit="1" customWidth="1"/>
    <col min="6412" max="6652" width="9.125" style="678"/>
    <col min="6653" max="6653" width="38.375" style="678" customWidth="1"/>
    <col min="6654" max="6654" width="17.5" style="678" customWidth="1"/>
    <col min="6655" max="6655" width="25.5" style="678" customWidth="1"/>
    <col min="6656" max="6656" width="4.875" style="678" customWidth="1"/>
    <col min="6657" max="6657" width="36" style="678" customWidth="1"/>
    <col min="6658" max="6658" width="25" style="678" customWidth="1"/>
    <col min="6659" max="6659" width="18.875" style="678" customWidth="1"/>
    <col min="6660" max="6660" width="3.375" style="678" customWidth="1"/>
    <col min="6661" max="6661" width="13.375" style="678" bestFit="1" customWidth="1"/>
    <col min="6662" max="6662" width="11.375" style="678" bestFit="1" customWidth="1"/>
    <col min="6663" max="6664" width="12.875" style="678" bestFit="1" customWidth="1"/>
    <col min="6665" max="6665" width="9.125" style="678"/>
    <col min="6666" max="6666" width="12.875" style="678" bestFit="1" customWidth="1"/>
    <col min="6667" max="6667" width="11.375" style="678" bestFit="1" customWidth="1"/>
    <col min="6668" max="6908" width="9.125" style="678"/>
    <col min="6909" max="6909" width="38.375" style="678" customWidth="1"/>
    <col min="6910" max="6910" width="17.5" style="678" customWidth="1"/>
    <col min="6911" max="6911" width="25.5" style="678" customWidth="1"/>
    <col min="6912" max="6912" width="4.875" style="678" customWidth="1"/>
    <col min="6913" max="6913" width="36" style="678" customWidth="1"/>
    <col min="6914" max="6914" width="25" style="678" customWidth="1"/>
    <col min="6915" max="6915" width="18.875" style="678" customWidth="1"/>
    <col min="6916" max="6916" width="3.375" style="678" customWidth="1"/>
    <col min="6917" max="6917" width="13.375" style="678" bestFit="1" customWidth="1"/>
    <col min="6918" max="6918" width="11.375" style="678" bestFit="1" customWidth="1"/>
    <col min="6919" max="6920" width="12.875" style="678" bestFit="1" customWidth="1"/>
    <col min="6921" max="6921" width="9.125" style="678"/>
    <col min="6922" max="6922" width="12.875" style="678" bestFit="1" customWidth="1"/>
    <col min="6923" max="6923" width="11.375" style="678" bestFit="1" customWidth="1"/>
    <col min="6924" max="7164" width="9.125" style="678"/>
    <col min="7165" max="7165" width="38.375" style="678" customWidth="1"/>
    <col min="7166" max="7166" width="17.5" style="678" customWidth="1"/>
    <col min="7167" max="7167" width="25.5" style="678" customWidth="1"/>
    <col min="7168" max="7168" width="4.875" style="678" customWidth="1"/>
    <col min="7169" max="7169" width="36" style="678" customWidth="1"/>
    <col min="7170" max="7170" width="25" style="678" customWidth="1"/>
    <col min="7171" max="7171" width="18.875" style="678" customWidth="1"/>
    <col min="7172" max="7172" width="3.375" style="678" customWidth="1"/>
    <col min="7173" max="7173" width="13.375" style="678" bestFit="1" customWidth="1"/>
    <col min="7174" max="7174" width="11.375" style="678" bestFit="1" customWidth="1"/>
    <col min="7175" max="7176" width="12.875" style="678" bestFit="1" customWidth="1"/>
    <col min="7177" max="7177" width="9.125" style="678"/>
    <col min="7178" max="7178" width="12.875" style="678" bestFit="1" customWidth="1"/>
    <col min="7179" max="7179" width="11.375" style="678" bestFit="1" customWidth="1"/>
    <col min="7180" max="7420" width="9.125" style="678"/>
    <col min="7421" max="7421" width="38.375" style="678" customWidth="1"/>
    <col min="7422" max="7422" width="17.5" style="678" customWidth="1"/>
    <col min="7423" max="7423" width="25.5" style="678" customWidth="1"/>
    <col min="7424" max="7424" width="4.875" style="678" customWidth="1"/>
    <col min="7425" max="7425" width="36" style="678" customWidth="1"/>
    <col min="7426" max="7426" width="25" style="678" customWidth="1"/>
    <col min="7427" max="7427" width="18.875" style="678" customWidth="1"/>
    <col min="7428" max="7428" width="3.375" style="678" customWidth="1"/>
    <col min="7429" max="7429" width="13.375" style="678" bestFit="1" customWidth="1"/>
    <col min="7430" max="7430" width="11.375" style="678" bestFit="1" customWidth="1"/>
    <col min="7431" max="7432" width="12.875" style="678" bestFit="1" customWidth="1"/>
    <col min="7433" max="7433" width="9.125" style="678"/>
    <col min="7434" max="7434" width="12.875" style="678" bestFit="1" customWidth="1"/>
    <col min="7435" max="7435" width="11.375" style="678" bestFit="1" customWidth="1"/>
    <col min="7436" max="7676" width="9.125" style="678"/>
    <col min="7677" max="7677" width="38.375" style="678" customWidth="1"/>
    <col min="7678" max="7678" width="17.5" style="678" customWidth="1"/>
    <col min="7679" max="7679" width="25.5" style="678" customWidth="1"/>
    <col min="7680" max="7680" width="4.875" style="678" customWidth="1"/>
    <col min="7681" max="7681" width="36" style="678" customWidth="1"/>
    <col min="7682" max="7682" width="25" style="678" customWidth="1"/>
    <col min="7683" max="7683" width="18.875" style="678" customWidth="1"/>
    <col min="7684" max="7684" width="3.375" style="678" customWidth="1"/>
    <col min="7685" max="7685" width="13.375" style="678" bestFit="1" customWidth="1"/>
    <col min="7686" max="7686" width="11.375" style="678" bestFit="1" customWidth="1"/>
    <col min="7687" max="7688" width="12.875" style="678" bestFit="1" customWidth="1"/>
    <col min="7689" max="7689" width="9.125" style="678"/>
    <col min="7690" max="7690" width="12.875" style="678" bestFit="1" customWidth="1"/>
    <col min="7691" max="7691" width="11.375" style="678" bestFit="1" customWidth="1"/>
    <col min="7692" max="7932" width="9.125" style="678"/>
    <col min="7933" max="7933" width="38.375" style="678" customWidth="1"/>
    <col min="7934" max="7934" width="17.5" style="678" customWidth="1"/>
    <col min="7935" max="7935" width="25.5" style="678" customWidth="1"/>
    <col min="7936" max="7936" width="4.875" style="678" customWidth="1"/>
    <col min="7937" max="7937" width="36" style="678" customWidth="1"/>
    <col min="7938" max="7938" width="25" style="678" customWidth="1"/>
    <col min="7939" max="7939" width="18.875" style="678" customWidth="1"/>
    <col min="7940" max="7940" width="3.375" style="678" customWidth="1"/>
    <col min="7941" max="7941" width="13.375" style="678" bestFit="1" customWidth="1"/>
    <col min="7942" max="7942" width="11.375" style="678" bestFit="1" customWidth="1"/>
    <col min="7943" max="7944" width="12.875" style="678" bestFit="1" customWidth="1"/>
    <col min="7945" max="7945" width="9.125" style="678"/>
    <col min="7946" max="7946" width="12.875" style="678" bestFit="1" customWidth="1"/>
    <col min="7947" max="7947" width="11.375" style="678" bestFit="1" customWidth="1"/>
    <col min="7948" max="8188" width="9.125" style="678"/>
    <col min="8189" max="8189" width="38.375" style="678" customWidth="1"/>
    <col min="8190" max="8190" width="17.5" style="678" customWidth="1"/>
    <col min="8191" max="8191" width="25.5" style="678" customWidth="1"/>
    <col min="8192" max="8192" width="4.875" style="678" customWidth="1"/>
    <col min="8193" max="8193" width="36" style="678" customWidth="1"/>
    <col min="8194" max="8194" width="25" style="678" customWidth="1"/>
    <col min="8195" max="8195" width="18.875" style="678" customWidth="1"/>
    <col min="8196" max="8196" width="3.375" style="678" customWidth="1"/>
    <col min="8197" max="8197" width="13.375" style="678" bestFit="1" customWidth="1"/>
    <col min="8198" max="8198" width="11.375" style="678" bestFit="1" customWidth="1"/>
    <col min="8199" max="8200" width="12.875" style="678" bestFit="1" customWidth="1"/>
    <col min="8201" max="8201" width="9.125" style="678"/>
    <col min="8202" max="8202" width="12.875" style="678" bestFit="1" customWidth="1"/>
    <col min="8203" max="8203" width="11.375" style="678" bestFit="1" customWidth="1"/>
    <col min="8204" max="8444" width="9.125" style="678"/>
    <col min="8445" max="8445" width="38.375" style="678" customWidth="1"/>
    <col min="8446" max="8446" width="17.5" style="678" customWidth="1"/>
    <col min="8447" max="8447" width="25.5" style="678" customWidth="1"/>
    <col min="8448" max="8448" width="4.875" style="678" customWidth="1"/>
    <col min="8449" max="8449" width="36" style="678" customWidth="1"/>
    <col min="8450" max="8450" width="25" style="678" customWidth="1"/>
    <col min="8451" max="8451" width="18.875" style="678" customWidth="1"/>
    <col min="8452" max="8452" width="3.375" style="678" customWidth="1"/>
    <col min="8453" max="8453" width="13.375" style="678" bestFit="1" customWidth="1"/>
    <col min="8454" max="8454" width="11.375" style="678" bestFit="1" customWidth="1"/>
    <col min="8455" max="8456" width="12.875" style="678" bestFit="1" customWidth="1"/>
    <col min="8457" max="8457" width="9.125" style="678"/>
    <col min="8458" max="8458" width="12.875" style="678" bestFit="1" customWidth="1"/>
    <col min="8459" max="8459" width="11.375" style="678" bestFit="1" customWidth="1"/>
    <col min="8460" max="8700" width="9.125" style="678"/>
    <col min="8701" max="8701" width="38.375" style="678" customWidth="1"/>
    <col min="8702" max="8702" width="17.5" style="678" customWidth="1"/>
    <col min="8703" max="8703" width="25.5" style="678" customWidth="1"/>
    <col min="8704" max="8704" width="4.875" style="678" customWidth="1"/>
    <col min="8705" max="8705" width="36" style="678" customWidth="1"/>
    <col min="8706" max="8706" width="25" style="678" customWidth="1"/>
    <col min="8707" max="8707" width="18.875" style="678" customWidth="1"/>
    <col min="8708" max="8708" width="3.375" style="678" customWidth="1"/>
    <col min="8709" max="8709" width="13.375" style="678" bestFit="1" customWidth="1"/>
    <col min="8710" max="8710" width="11.375" style="678" bestFit="1" customWidth="1"/>
    <col min="8711" max="8712" width="12.875" style="678" bestFit="1" customWidth="1"/>
    <col min="8713" max="8713" width="9.125" style="678"/>
    <col min="8714" max="8714" width="12.875" style="678" bestFit="1" customWidth="1"/>
    <col min="8715" max="8715" width="11.375" style="678" bestFit="1" customWidth="1"/>
    <col min="8716" max="8956" width="9.125" style="678"/>
    <col min="8957" max="8957" width="38.375" style="678" customWidth="1"/>
    <col min="8958" max="8958" width="17.5" style="678" customWidth="1"/>
    <col min="8959" max="8959" width="25.5" style="678" customWidth="1"/>
    <col min="8960" max="8960" width="4.875" style="678" customWidth="1"/>
    <col min="8961" max="8961" width="36" style="678" customWidth="1"/>
    <col min="8962" max="8962" width="25" style="678" customWidth="1"/>
    <col min="8963" max="8963" width="18.875" style="678" customWidth="1"/>
    <col min="8964" max="8964" width="3.375" style="678" customWidth="1"/>
    <col min="8965" max="8965" width="13.375" style="678" bestFit="1" customWidth="1"/>
    <col min="8966" max="8966" width="11.375" style="678" bestFit="1" customWidth="1"/>
    <col min="8967" max="8968" width="12.875" style="678" bestFit="1" customWidth="1"/>
    <col min="8969" max="8969" width="9.125" style="678"/>
    <col min="8970" max="8970" width="12.875" style="678" bestFit="1" customWidth="1"/>
    <col min="8971" max="8971" width="11.375" style="678" bestFit="1" customWidth="1"/>
    <col min="8972" max="9212" width="9.125" style="678"/>
    <col min="9213" max="9213" width="38.375" style="678" customWidth="1"/>
    <col min="9214" max="9214" width="17.5" style="678" customWidth="1"/>
    <col min="9215" max="9215" width="25.5" style="678" customWidth="1"/>
    <col min="9216" max="9216" width="4.875" style="678" customWidth="1"/>
    <col min="9217" max="9217" width="36" style="678" customWidth="1"/>
    <col min="9218" max="9218" width="25" style="678" customWidth="1"/>
    <col min="9219" max="9219" width="18.875" style="678" customWidth="1"/>
    <col min="9220" max="9220" width="3.375" style="678" customWidth="1"/>
    <col min="9221" max="9221" width="13.375" style="678" bestFit="1" customWidth="1"/>
    <col min="9222" max="9222" width="11.375" style="678" bestFit="1" customWidth="1"/>
    <col min="9223" max="9224" width="12.875" style="678" bestFit="1" customWidth="1"/>
    <col min="9225" max="9225" width="9.125" style="678"/>
    <col min="9226" max="9226" width="12.875" style="678" bestFit="1" customWidth="1"/>
    <col min="9227" max="9227" width="11.375" style="678" bestFit="1" customWidth="1"/>
    <col min="9228" max="9468" width="9.125" style="678"/>
    <col min="9469" max="9469" width="38.375" style="678" customWidth="1"/>
    <col min="9470" max="9470" width="17.5" style="678" customWidth="1"/>
    <col min="9471" max="9471" width="25.5" style="678" customWidth="1"/>
    <col min="9472" max="9472" width="4.875" style="678" customWidth="1"/>
    <col min="9473" max="9473" width="36" style="678" customWidth="1"/>
    <col min="9474" max="9474" width="25" style="678" customWidth="1"/>
    <col min="9475" max="9475" width="18.875" style="678" customWidth="1"/>
    <col min="9476" max="9476" width="3.375" style="678" customWidth="1"/>
    <col min="9477" max="9477" width="13.375" style="678" bestFit="1" customWidth="1"/>
    <col min="9478" max="9478" width="11.375" style="678" bestFit="1" customWidth="1"/>
    <col min="9479" max="9480" width="12.875" style="678" bestFit="1" customWidth="1"/>
    <col min="9481" max="9481" width="9.125" style="678"/>
    <col min="9482" max="9482" width="12.875" style="678" bestFit="1" customWidth="1"/>
    <col min="9483" max="9483" width="11.375" style="678" bestFit="1" customWidth="1"/>
    <col min="9484" max="9724" width="9.125" style="678"/>
    <col min="9725" max="9725" width="38.375" style="678" customWidth="1"/>
    <col min="9726" max="9726" width="17.5" style="678" customWidth="1"/>
    <col min="9727" max="9727" width="25.5" style="678" customWidth="1"/>
    <col min="9728" max="9728" width="4.875" style="678" customWidth="1"/>
    <col min="9729" max="9729" width="36" style="678" customWidth="1"/>
    <col min="9730" max="9730" width="25" style="678" customWidth="1"/>
    <col min="9731" max="9731" width="18.875" style="678" customWidth="1"/>
    <col min="9732" max="9732" width="3.375" style="678" customWidth="1"/>
    <col min="9733" max="9733" width="13.375" style="678" bestFit="1" customWidth="1"/>
    <col min="9734" max="9734" width="11.375" style="678" bestFit="1" customWidth="1"/>
    <col min="9735" max="9736" width="12.875" style="678" bestFit="1" customWidth="1"/>
    <col min="9737" max="9737" width="9.125" style="678"/>
    <col min="9738" max="9738" width="12.875" style="678" bestFit="1" customWidth="1"/>
    <col min="9739" max="9739" width="11.375" style="678" bestFit="1" customWidth="1"/>
    <col min="9740" max="9980" width="9.125" style="678"/>
    <col min="9981" max="9981" width="38.375" style="678" customWidth="1"/>
    <col min="9982" max="9982" width="17.5" style="678" customWidth="1"/>
    <col min="9983" max="9983" width="25.5" style="678" customWidth="1"/>
    <col min="9984" max="9984" width="4.875" style="678" customWidth="1"/>
    <col min="9985" max="9985" width="36" style="678" customWidth="1"/>
    <col min="9986" max="9986" width="25" style="678" customWidth="1"/>
    <col min="9987" max="9987" width="18.875" style="678" customWidth="1"/>
    <col min="9988" max="9988" width="3.375" style="678" customWidth="1"/>
    <col min="9989" max="9989" width="13.375" style="678" bestFit="1" customWidth="1"/>
    <col min="9990" max="9990" width="11.375" style="678" bestFit="1" customWidth="1"/>
    <col min="9991" max="9992" width="12.875" style="678" bestFit="1" customWidth="1"/>
    <col min="9993" max="9993" width="9.125" style="678"/>
    <col min="9994" max="9994" width="12.875" style="678" bestFit="1" customWidth="1"/>
    <col min="9995" max="9995" width="11.375" style="678" bestFit="1" customWidth="1"/>
    <col min="9996" max="10236" width="9.125" style="678"/>
    <col min="10237" max="10237" width="38.375" style="678" customWidth="1"/>
    <col min="10238" max="10238" width="17.5" style="678" customWidth="1"/>
    <col min="10239" max="10239" width="25.5" style="678" customWidth="1"/>
    <col min="10240" max="10240" width="4.875" style="678" customWidth="1"/>
    <col min="10241" max="10241" width="36" style="678" customWidth="1"/>
    <col min="10242" max="10242" width="25" style="678" customWidth="1"/>
    <col min="10243" max="10243" width="18.875" style="678" customWidth="1"/>
    <col min="10244" max="10244" width="3.375" style="678" customWidth="1"/>
    <col min="10245" max="10245" width="13.375" style="678" bestFit="1" customWidth="1"/>
    <col min="10246" max="10246" width="11.375" style="678" bestFit="1" customWidth="1"/>
    <col min="10247" max="10248" width="12.875" style="678" bestFit="1" customWidth="1"/>
    <col min="10249" max="10249" width="9.125" style="678"/>
    <col min="10250" max="10250" width="12.875" style="678" bestFit="1" customWidth="1"/>
    <col min="10251" max="10251" width="11.375" style="678" bestFit="1" customWidth="1"/>
    <col min="10252" max="10492" width="9.125" style="678"/>
    <col min="10493" max="10493" width="38.375" style="678" customWidth="1"/>
    <col min="10494" max="10494" width="17.5" style="678" customWidth="1"/>
    <col min="10495" max="10495" width="25.5" style="678" customWidth="1"/>
    <col min="10496" max="10496" width="4.875" style="678" customWidth="1"/>
    <col min="10497" max="10497" width="36" style="678" customWidth="1"/>
    <col min="10498" max="10498" width="25" style="678" customWidth="1"/>
    <col min="10499" max="10499" width="18.875" style="678" customWidth="1"/>
    <col min="10500" max="10500" width="3.375" style="678" customWidth="1"/>
    <col min="10501" max="10501" width="13.375" style="678" bestFit="1" customWidth="1"/>
    <col min="10502" max="10502" width="11.375" style="678" bestFit="1" customWidth="1"/>
    <col min="10503" max="10504" width="12.875" style="678" bestFit="1" customWidth="1"/>
    <col min="10505" max="10505" width="9.125" style="678"/>
    <col min="10506" max="10506" width="12.875" style="678" bestFit="1" customWidth="1"/>
    <col min="10507" max="10507" width="11.375" style="678" bestFit="1" customWidth="1"/>
    <col min="10508" max="10748" width="9.125" style="678"/>
    <col min="10749" max="10749" width="38.375" style="678" customWidth="1"/>
    <col min="10750" max="10750" width="17.5" style="678" customWidth="1"/>
    <col min="10751" max="10751" width="25.5" style="678" customWidth="1"/>
    <col min="10752" max="10752" width="4.875" style="678" customWidth="1"/>
    <col min="10753" max="10753" width="36" style="678" customWidth="1"/>
    <col min="10754" max="10754" width="25" style="678" customWidth="1"/>
    <col min="10755" max="10755" width="18.875" style="678" customWidth="1"/>
    <col min="10756" max="10756" width="3.375" style="678" customWidth="1"/>
    <col min="10757" max="10757" width="13.375" style="678" bestFit="1" customWidth="1"/>
    <col min="10758" max="10758" width="11.375" style="678" bestFit="1" customWidth="1"/>
    <col min="10759" max="10760" width="12.875" style="678" bestFit="1" customWidth="1"/>
    <col min="10761" max="10761" width="9.125" style="678"/>
    <col min="10762" max="10762" width="12.875" style="678" bestFit="1" customWidth="1"/>
    <col min="10763" max="10763" width="11.375" style="678" bestFit="1" customWidth="1"/>
    <col min="10764" max="11004" width="9.125" style="678"/>
    <col min="11005" max="11005" width="38.375" style="678" customWidth="1"/>
    <col min="11006" max="11006" width="17.5" style="678" customWidth="1"/>
    <col min="11007" max="11007" width="25.5" style="678" customWidth="1"/>
    <col min="11008" max="11008" width="4.875" style="678" customWidth="1"/>
    <col min="11009" max="11009" width="36" style="678" customWidth="1"/>
    <col min="11010" max="11010" width="25" style="678" customWidth="1"/>
    <col min="11011" max="11011" width="18.875" style="678" customWidth="1"/>
    <col min="11012" max="11012" width="3.375" style="678" customWidth="1"/>
    <col min="11013" max="11013" width="13.375" style="678" bestFit="1" customWidth="1"/>
    <col min="11014" max="11014" width="11.375" style="678" bestFit="1" customWidth="1"/>
    <col min="11015" max="11016" width="12.875" style="678" bestFit="1" customWidth="1"/>
    <col min="11017" max="11017" width="9.125" style="678"/>
    <col min="11018" max="11018" width="12.875" style="678" bestFit="1" customWidth="1"/>
    <col min="11019" max="11019" width="11.375" style="678" bestFit="1" customWidth="1"/>
    <col min="11020" max="11260" width="9.125" style="678"/>
    <col min="11261" max="11261" width="38.375" style="678" customWidth="1"/>
    <col min="11262" max="11262" width="17.5" style="678" customWidth="1"/>
    <col min="11263" max="11263" width="25.5" style="678" customWidth="1"/>
    <col min="11264" max="11264" width="4.875" style="678" customWidth="1"/>
    <col min="11265" max="11265" width="36" style="678" customWidth="1"/>
    <col min="11266" max="11266" width="25" style="678" customWidth="1"/>
    <col min="11267" max="11267" width="18.875" style="678" customWidth="1"/>
    <col min="11268" max="11268" width="3.375" style="678" customWidth="1"/>
    <col min="11269" max="11269" width="13.375" style="678" bestFit="1" customWidth="1"/>
    <col min="11270" max="11270" width="11.375" style="678" bestFit="1" customWidth="1"/>
    <col min="11271" max="11272" width="12.875" style="678" bestFit="1" customWidth="1"/>
    <col min="11273" max="11273" width="9.125" style="678"/>
    <col min="11274" max="11274" width="12.875" style="678" bestFit="1" customWidth="1"/>
    <col min="11275" max="11275" width="11.375" style="678" bestFit="1" customWidth="1"/>
    <col min="11276" max="11516" width="9.125" style="678"/>
    <col min="11517" max="11517" width="38.375" style="678" customWidth="1"/>
    <col min="11518" max="11518" width="17.5" style="678" customWidth="1"/>
    <col min="11519" max="11519" width="25.5" style="678" customWidth="1"/>
    <col min="11520" max="11520" width="4.875" style="678" customWidth="1"/>
    <col min="11521" max="11521" width="36" style="678" customWidth="1"/>
    <col min="11522" max="11522" width="25" style="678" customWidth="1"/>
    <col min="11523" max="11523" width="18.875" style="678" customWidth="1"/>
    <col min="11524" max="11524" width="3.375" style="678" customWidth="1"/>
    <col min="11525" max="11525" width="13.375" style="678" bestFit="1" customWidth="1"/>
    <col min="11526" max="11526" width="11.375" style="678" bestFit="1" customWidth="1"/>
    <col min="11527" max="11528" width="12.875" style="678" bestFit="1" customWidth="1"/>
    <col min="11529" max="11529" width="9.125" style="678"/>
    <col min="11530" max="11530" width="12.875" style="678" bestFit="1" customWidth="1"/>
    <col min="11531" max="11531" width="11.375" style="678" bestFit="1" customWidth="1"/>
    <col min="11532" max="11772" width="9.125" style="678"/>
    <col min="11773" max="11773" width="38.375" style="678" customWidth="1"/>
    <col min="11774" max="11774" width="17.5" style="678" customWidth="1"/>
    <col min="11775" max="11775" width="25.5" style="678" customWidth="1"/>
    <col min="11776" max="11776" width="4.875" style="678" customWidth="1"/>
    <col min="11777" max="11777" width="36" style="678" customWidth="1"/>
    <col min="11778" max="11778" width="25" style="678" customWidth="1"/>
    <col min="11779" max="11779" width="18.875" style="678" customWidth="1"/>
    <col min="11780" max="11780" width="3.375" style="678" customWidth="1"/>
    <col min="11781" max="11781" width="13.375" style="678" bestFit="1" customWidth="1"/>
    <col min="11782" max="11782" width="11.375" style="678" bestFit="1" customWidth="1"/>
    <col min="11783" max="11784" width="12.875" style="678" bestFit="1" customWidth="1"/>
    <col min="11785" max="11785" width="9.125" style="678"/>
    <col min="11786" max="11786" width="12.875" style="678" bestFit="1" customWidth="1"/>
    <col min="11787" max="11787" width="11.375" style="678" bestFit="1" customWidth="1"/>
    <col min="11788" max="12028" width="9.125" style="678"/>
    <col min="12029" max="12029" width="38.375" style="678" customWidth="1"/>
    <col min="12030" max="12030" width="17.5" style="678" customWidth="1"/>
    <col min="12031" max="12031" width="25.5" style="678" customWidth="1"/>
    <col min="12032" max="12032" width="4.875" style="678" customWidth="1"/>
    <col min="12033" max="12033" width="36" style="678" customWidth="1"/>
    <col min="12034" max="12034" width="25" style="678" customWidth="1"/>
    <col min="12035" max="12035" width="18.875" style="678" customWidth="1"/>
    <col min="12036" max="12036" width="3.375" style="678" customWidth="1"/>
    <col min="12037" max="12037" width="13.375" style="678" bestFit="1" customWidth="1"/>
    <col min="12038" max="12038" width="11.375" style="678" bestFit="1" customWidth="1"/>
    <col min="12039" max="12040" width="12.875" style="678" bestFit="1" customWidth="1"/>
    <col min="12041" max="12041" width="9.125" style="678"/>
    <col min="12042" max="12042" width="12.875" style="678" bestFit="1" customWidth="1"/>
    <col min="12043" max="12043" width="11.375" style="678" bestFit="1" customWidth="1"/>
    <col min="12044" max="12284" width="9.125" style="678"/>
    <col min="12285" max="12285" width="38.375" style="678" customWidth="1"/>
    <col min="12286" max="12286" width="17.5" style="678" customWidth="1"/>
    <col min="12287" max="12287" width="25.5" style="678" customWidth="1"/>
    <col min="12288" max="12288" width="4.875" style="678" customWidth="1"/>
    <col min="12289" max="12289" width="36" style="678" customWidth="1"/>
    <col min="12290" max="12290" width="25" style="678" customWidth="1"/>
    <col min="12291" max="12291" width="18.875" style="678" customWidth="1"/>
    <col min="12292" max="12292" width="3.375" style="678" customWidth="1"/>
    <col min="12293" max="12293" width="13.375" style="678" bestFit="1" customWidth="1"/>
    <col min="12294" max="12294" width="11.375" style="678" bestFit="1" customWidth="1"/>
    <col min="12295" max="12296" width="12.875" style="678" bestFit="1" customWidth="1"/>
    <col min="12297" max="12297" width="9.125" style="678"/>
    <col min="12298" max="12298" width="12.875" style="678" bestFit="1" customWidth="1"/>
    <col min="12299" max="12299" width="11.375" style="678" bestFit="1" customWidth="1"/>
    <col min="12300" max="12540" width="9.125" style="678"/>
    <col min="12541" max="12541" width="38.375" style="678" customWidth="1"/>
    <col min="12542" max="12542" width="17.5" style="678" customWidth="1"/>
    <col min="12543" max="12543" width="25.5" style="678" customWidth="1"/>
    <col min="12544" max="12544" width="4.875" style="678" customWidth="1"/>
    <col min="12545" max="12545" width="36" style="678" customWidth="1"/>
    <col min="12546" max="12546" width="25" style="678" customWidth="1"/>
    <col min="12547" max="12547" width="18.875" style="678" customWidth="1"/>
    <col min="12548" max="12548" width="3.375" style="678" customWidth="1"/>
    <col min="12549" max="12549" width="13.375" style="678" bestFit="1" customWidth="1"/>
    <col min="12550" max="12550" width="11.375" style="678" bestFit="1" customWidth="1"/>
    <col min="12551" max="12552" width="12.875" style="678" bestFit="1" customWidth="1"/>
    <col min="12553" max="12553" width="9.125" style="678"/>
    <col min="12554" max="12554" width="12.875" style="678" bestFit="1" customWidth="1"/>
    <col min="12555" max="12555" width="11.375" style="678" bestFit="1" customWidth="1"/>
    <col min="12556" max="12796" width="9.125" style="678"/>
    <col min="12797" max="12797" width="38.375" style="678" customWidth="1"/>
    <col min="12798" max="12798" width="17.5" style="678" customWidth="1"/>
    <col min="12799" max="12799" width="25.5" style="678" customWidth="1"/>
    <col min="12800" max="12800" width="4.875" style="678" customWidth="1"/>
    <col min="12801" max="12801" width="36" style="678" customWidth="1"/>
    <col min="12802" max="12802" width="25" style="678" customWidth="1"/>
    <col min="12803" max="12803" width="18.875" style="678" customWidth="1"/>
    <col min="12804" max="12804" width="3.375" style="678" customWidth="1"/>
    <col min="12805" max="12805" width="13.375" style="678" bestFit="1" customWidth="1"/>
    <col min="12806" max="12806" width="11.375" style="678" bestFit="1" customWidth="1"/>
    <col min="12807" max="12808" width="12.875" style="678" bestFit="1" customWidth="1"/>
    <col min="12809" max="12809" width="9.125" style="678"/>
    <col min="12810" max="12810" width="12.875" style="678" bestFit="1" customWidth="1"/>
    <col min="12811" max="12811" width="11.375" style="678" bestFit="1" customWidth="1"/>
    <col min="12812" max="13052" width="9.125" style="678"/>
    <col min="13053" max="13053" width="38.375" style="678" customWidth="1"/>
    <col min="13054" max="13054" width="17.5" style="678" customWidth="1"/>
    <col min="13055" max="13055" width="25.5" style="678" customWidth="1"/>
    <col min="13056" max="13056" width="4.875" style="678" customWidth="1"/>
    <col min="13057" max="13057" width="36" style="678" customWidth="1"/>
    <col min="13058" max="13058" width="25" style="678" customWidth="1"/>
    <col min="13059" max="13059" width="18.875" style="678" customWidth="1"/>
    <col min="13060" max="13060" width="3.375" style="678" customWidth="1"/>
    <col min="13061" max="13061" width="13.375" style="678" bestFit="1" customWidth="1"/>
    <col min="13062" max="13062" width="11.375" style="678" bestFit="1" customWidth="1"/>
    <col min="13063" max="13064" width="12.875" style="678" bestFit="1" customWidth="1"/>
    <col min="13065" max="13065" width="9.125" style="678"/>
    <col min="13066" max="13066" width="12.875" style="678" bestFit="1" customWidth="1"/>
    <col min="13067" max="13067" width="11.375" style="678" bestFit="1" customWidth="1"/>
    <col min="13068" max="13308" width="9.125" style="678"/>
    <col min="13309" max="13309" width="38.375" style="678" customWidth="1"/>
    <col min="13310" max="13310" width="17.5" style="678" customWidth="1"/>
    <col min="13311" max="13311" width="25.5" style="678" customWidth="1"/>
    <col min="13312" max="13312" width="4.875" style="678" customWidth="1"/>
    <col min="13313" max="13313" width="36" style="678" customWidth="1"/>
    <col min="13314" max="13314" width="25" style="678" customWidth="1"/>
    <col min="13315" max="13315" width="18.875" style="678" customWidth="1"/>
    <col min="13316" max="13316" width="3.375" style="678" customWidth="1"/>
    <col min="13317" max="13317" width="13.375" style="678" bestFit="1" customWidth="1"/>
    <col min="13318" max="13318" width="11.375" style="678" bestFit="1" customWidth="1"/>
    <col min="13319" max="13320" width="12.875" style="678" bestFit="1" customWidth="1"/>
    <col min="13321" max="13321" width="9.125" style="678"/>
    <col min="13322" max="13322" width="12.875" style="678" bestFit="1" customWidth="1"/>
    <col min="13323" max="13323" width="11.375" style="678" bestFit="1" customWidth="1"/>
    <col min="13324" max="13564" width="9.125" style="678"/>
    <col min="13565" max="13565" width="38.375" style="678" customWidth="1"/>
    <col min="13566" max="13566" width="17.5" style="678" customWidth="1"/>
    <col min="13567" max="13567" width="25.5" style="678" customWidth="1"/>
    <col min="13568" max="13568" width="4.875" style="678" customWidth="1"/>
    <col min="13569" max="13569" width="36" style="678" customWidth="1"/>
    <col min="13570" max="13570" width="25" style="678" customWidth="1"/>
    <col min="13571" max="13571" width="18.875" style="678" customWidth="1"/>
    <col min="13572" max="13572" width="3.375" style="678" customWidth="1"/>
    <col min="13573" max="13573" width="13.375" style="678" bestFit="1" customWidth="1"/>
    <col min="13574" max="13574" width="11.375" style="678" bestFit="1" customWidth="1"/>
    <col min="13575" max="13576" width="12.875" style="678" bestFit="1" customWidth="1"/>
    <col min="13577" max="13577" width="9.125" style="678"/>
    <col min="13578" max="13578" width="12.875" style="678" bestFit="1" customWidth="1"/>
    <col min="13579" max="13579" width="11.375" style="678" bestFit="1" customWidth="1"/>
    <col min="13580" max="13820" width="9.125" style="678"/>
    <col min="13821" max="13821" width="38.375" style="678" customWidth="1"/>
    <col min="13822" max="13822" width="17.5" style="678" customWidth="1"/>
    <col min="13823" max="13823" width="25.5" style="678" customWidth="1"/>
    <col min="13824" max="13824" width="4.875" style="678" customWidth="1"/>
    <col min="13825" max="13825" width="36" style="678" customWidth="1"/>
    <col min="13826" max="13826" width="25" style="678" customWidth="1"/>
    <col min="13827" max="13827" width="18.875" style="678" customWidth="1"/>
    <col min="13828" max="13828" width="3.375" style="678" customWidth="1"/>
    <col min="13829" max="13829" width="13.375" style="678" bestFit="1" customWidth="1"/>
    <col min="13830" max="13830" width="11.375" style="678" bestFit="1" customWidth="1"/>
    <col min="13831" max="13832" width="12.875" style="678" bestFit="1" customWidth="1"/>
    <col min="13833" max="13833" width="9.125" style="678"/>
    <col min="13834" max="13834" width="12.875" style="678" bestFit="1" customWidth="1"/>
    <col min="13835" max="13835" width="11.375" style="678" bestFit="1" customWidth="1"/>
    <col min="13836" max="14076" width="9.125" style="678"/>
    <col min="14077" max="14077" width="38.375" style="678" customWidth="1"/>
    <col min="14078" max="14078" width="17.5" style="678" customWidth="1"/>
    <col min="14079" max="14079" width="25.5" style="678" customWidth="1"/>
    <col min="14080" max="14080" width="4.875" style="678" customWidth="1"/>
    <col min="14081" max="14081" width="36" style="678" customWidth="1"/>
    <col min="14082" max="14082" width="25" style="678" customWidth="1"/>
    <col min="14083" max="14083" width="18.875" style="678" customWidth="1"/>
    <col min="14084" max="14084" width="3.375" style="678" customWidth="1"/>
    <col min="14085" max="14085" width="13.375" style="678" bestFit="1" customWidth="1"/>
    <col min="14086" max="14086" width="11.375" style="678" bestFit="1" customWidth="1"/>
    <col min="14087" max="14088" width="12.875" style="678" bestFit="1" customWidth="1"/>
    <col min="14089" max="14089" width="9.125" style="678"/>
    <col min="14090" max="14090" width="12.875" style="678" bestFit="1" customWidth="1"/>
    <col min="14091" max="14091" width="11.375" style="678" bestFit="1" customWidth="1"/>
    <col min="14092" max="14332" width="9.125" style="678"/>
    <col min="14333" max="14333" width="38.375" style="678" customWidth="1"/>
    <col min="14334" max="14334" width="17.5" style="678" customWidth="1"/>
    <col min="14335" max="14335" width="25.5" style="678" customWidth="1"/>
    <col min="14336" max="14336" width="4.875" style="678" customWidth="1"/>
    <col min="14337" max="14337" width="36" style="678" customWidth="1"/>
    <col min="14338" max="14338" width="25" style="678" customWidth="1"/>
    <col min="14339" max="14339" width="18.875" style="678" customWidth="1"/>
    <col min="14340" max="14340" width="3.375" style="678" customWidth="1"/>
    <col min="14341" max="14341" width="13.375" style="678" bestFit="1" customWidth="1"/>
    <col min="14342" max="14342" width="11.375" style="678" bestFit="1" customWidth="1"/>
    <col min="14343" max="14344" width="12.875" style="678" bestFit="1" customWidth="1"/>
    <col min="14345" max="14345" width="9.125" style="678"/>
    <col min="14346" max="14346" width="12.875" style="678" bestFit="1" customWidth="1"/>
    <col min="14347" max="14347" width="11.375" style="678" bestFit="1" customWidth="1"/>
    <col min="14348" max="14588" width="9.125" style="678"/>
    <col min="14589" max="14589" width="38.375" style="678" customWidth="1"/>
    <col min="14590" max="14590" width="17.5" style="678" customWidth="1"/>
    <col min="14591" max="14591" width="25.5" style="678" customWidth="1"/>
    <col min="14592" max="14592" width="4.875" style="678" customWidth="1"/>
    <col min="14593" max="14593" width="36" style="678" customWidth="1"/>
    <col min="14594" max="14594" width="25" style="678" customWidth="1"/>
    <col min="14595" max="14595" width="18.875" style="678" customWidth="1"/>
    <col min="14596" max="14596" width="3.375" style="678" customWidth="1"/>
    <col min="14597" max="14597" width="13.375" style="678" bestFit="1" customWidth="1"/>
    <col min="14598" max="14598" width="11.375" style="678" bestFit="1" customWidth="1"/>
    <col min="14599" max="14600" width="12.875" style="678" bestFit="1" customWidth="1"/>
    <col min="14601" max="14601" width="9.125" style="678"/>
    <col min="14602" max="14602" width="12.875" style="678" bestFit="1" customWidth="1"/>
    <col min="14603" max="14603" width="11.375" style="678" bestFit="1" customWidth="1"/>
    <col min="14604" max="14844" width="9.125" style="678"/>
    <col min="14845" max="14845" width="38.375" style="678" customWidth="1"/>
    <col min="14846" max="14846" width="17.5" style="678" customWidth="1"/>
    <col min="14847" max="14847" width="25.5" style="678" customWidth="1"/>
    <col min="14848" max="14848" width="4.875" style="678" customWidth="1"/>
    <col min="14849" max="14849" width="36" style="678" customWidth="1"/>
    <col min="14850" max="14850" width="25" style="678" customWidth="1"/>
    <col min="14851" max="14851" width="18.875" style="678" customWidth="1"/>
    <col min="14852" max="14852" width="3.375" style="678" customWidth="1"/>
    <col min="14853" max="14853" width="13.375" style="678" bestFit="1" customWidth="1"/>
    <col min="14854" max="14854" width="11.375" style="678" bestFit="1" customWidth="1"/>
    <col min="14855" max="14856" width="12.875" style="678" bestFit="1" customWidth="1"/>
    <col min="14857" max="14857" width="9.125" style="678"/>
    <col min="14858" max="14858" width="12.875" style="678" bestFit="1" customWidth="1"/>
    <col min="14859" max="14859" width="11.375" style="678" bestFit="1" customWidth="1"/>
    <col min="14860" max="15100" width="9.125" style="678"/>
    <col min="15101" max="15101" width="38.375" style="678" customWidth="1"/>
    <col min="15102" max="15102" width="17.5" style="678" customWidth="1"/>
    <col min="15103" max="15103" width="25.5" style="678" customWidth="1"/>
    <col min="15104" max="15104" width="4.875" style="678" customWidth="1"/>
    <col min="15105" max="15105" width="36" style="678" customWidth="1"/>
    <col min="15106" max="15106" width="25" style="678" customWidth="1"/>
    <col min="15107" max="15107" width="18.875" style="678" customWidth="1"/>
    <col min="15108" max="15108" width="3.375" style="678" customWidth="1"/>
    <col min="15109" max="15109" width="13.375" style="678" bestFit="1" customWidth="1"/>
    <col min="15110" max="15110" width="11.375" style="678" bestFit="1" customWidth="1"/>
    <col min="15111" max="15112" width="12.875" style="678" bestFit="1" customWidth="1"/>
    <col min="15113" max="15113" width="9.125" style="678"/>
    <col min="15114" max="15114" width="12.875" style="678" bestFit="1" customWidth="1"/>
    <col min="15115" max="15115" width="11.375" style="678" bestFit="1" customWidth="1"/>
    <col min="15116" max="15356" width="9.125" style="678"/>
    <col min="15357" max="15357" width="38.375" style="678" customWidth="1"/>
    <col min="15358" max="15358" width="17.5" style="678" customWidth="1"/>
    <col min="15359" max="15359" width="25.5" style="678" customWidth="1"/>
    <col min="15360" max="15360" width="4.875" style="678" customWidth="1"/>
    <col min="15361" max="15361" width="36" style="678" customWidth="1"/>
    <col min="15362" max="15362" width="25" style="678" customWidth="1"/>
    <col min="15363" max="15363" width="18.875" style="678" customWidth="1"/>
    <col min="15364" max="15364" width="3.375" style="678" customWidth="1"/>
    <col min="15365" max="15365" width="13.375" style="678" bestFit="1" customWidth="1"/>
    <col min="15366" max="15366" width="11.375" style="678" bestFit="1" customWidth="1"/>
    <col min="15367" max="15368" width="12.875" style="678" bestFit="1" customWidth="1"/>
    <col min="15369" max="15369" width="9.125" style="678"/>
    <col min="15370" max="15370" width="12.875" style="678" bestFit="1" customWidth="1"/>
    <col min="15371" max="15371" width="11.375" style="678" bestFit="1" customWidth="1"/>
    <col min="15372" max="15612" width="9.125" style="678"/>
    <col min="15613" max="15613" width="38.375" style="678" customWidth="1"/>
    <col min="15614" max="15614" width="17.5" style="678" customWidth="1"/>
    <col min="15615" max="15615" width="25.5" style="678" customWidth="1"/>
    <col min="15616" max="15616" width="4.875" style="678" customWidth="1"/>
    <col min="15617" max="15617" width="36" style="678" customWidth="1"/>
    <col min="15618" max="15618" width="25" style="678" customWidth="1"/>
    <col min="15619" max="15619" width="18.875" style="678" customWidth="1"/>
    <col min="15620" max="15620" width="3.375" style="678" customWidth="1"/>
    <col min="15621" max="15621" width="13.375" style="678" bestFit="1" customWidth="1"/>
    <col min="15622" max="15622" width="11.375" style="678" bestFit="1" customWidth="1"/>
    <col min="15623" max="15624" width="12.875" style="678" bestFit="1" customWidth="1"/>
    <col min="15625" max="15625" width="9.125" style="678"/>
    <col min="15626" max="15626" width="12.875" style="678" bestFit="1" customWidth="1"/>
    <col min="15627" max="15627" width="11.375" style="678" bestFit="1" customWidth="1"/>
    <col min="15628" max="15868" width="9.125" style="678"/>
    <col min="15869" max="15869" width="38.375" style="678" customWidth="1"/>
    <col min="15870" max="15870" width="17.5" style="678" customWidth="1"/>
    <col min="15871" max="15871" width="25.5" style="678" customWidth="1"/>
    <col min="15872" max="15872" width="4.875" style="678" customWidth="1"/>
    <col min="15873" max="15873" width="36" style="678" customWidth="1"/>
    <col min="15874" max="15874" width="25" style="678" customWidth="1"/>
    <col min="15875" max="15875" width="18.875" style="678" customWidth="1"/>
    <col min="15876" max="15876" width="3.375" style="678" customWidth="1"/>
    <col min="15877" max="15877" width="13.375" style="678" bestFit="1" customWidth="1"/>
    <col min="15878" max="15878" width="11.375" style="678" bestFit="1" customWidth="1"/>
    <col min="15879" max="15880" width="12.875" style="678" bestFit="1" customWidth="1"/>
    <col min="15881" max="15881" width="9.125" style="678"/>
    <col min="15882" max="15882" width="12.875" style="678" bestFit="1" customWidth="1"/>
    <col min="15883" max="15883" width="11.375" style="678" bestFit="1" customWidth="1"/>
    <col min="15884" max="16124" width="9.125" style="678"/>
    <col min="16125" max="16125" width="38.375" style="678" customWidth="1"/>
    <col min="16126" max="16126" width="17.5" style="678" customWidth="1"/>
    <col min="16127" max="16127" width="25.5" style="678" customWidth="1"/>
    <col min="16128" max="16128" width="4.875" style="678" customWidth="1"/>
    <col min="16129" max="16129" width="36" style="678" customWidth="1"/>
    <col min="16130" max="16130" width="25" style="678" customWidth="1"/>
    <col min="16131" max="16131" width="18.875" style="678" customWidth="1"/>
    <col min="16132" max="16132" width="3.375" style="678" customWidth="1"/>
    <col min="16133" max="16133" width="13.375" style="678" bestFit="1" customWidth="1"/>
    <col min="16134" max="16134" width="11.375" style="678" bestFit="1" customWidth="1"/>
    <col min="16135" max="16136" width="12.875" style="678" bestFit="1" customWidth="1"/>
    <col min="16137" max="16137" width="9.125" style="678"/>
    <col min="16138" max="16138" width="12.875" style="678" bestFit="1" customWidth="1"/>
    <col min="16139" max="16139" width="11.375" style="678" bestFit="1" customWidth="1"/>
    <col min="16140" max="16380" width="9.125" style="678"/>
    <col min="16381" max="16384" width="9.125" style="678" customWidth="1"/>
  </cols>
  <sheetData>
    <row r="1" spans="1:10" ht="15.05" x14ac:dyDescent="0.25">
      <c r="A1" s="677"/>
    </row>
    <row r="2" spans="1:10" ht="19.5" customHeight="1" x14ac:dyDescent="0.25">
      <c r="A2" s="679" t="s">
        <v>109</v>
      </c>
    </row>
    <row r="3" spans="1:10" ht="31.6" customHeight="1" x14ac:dyDescent="0.3">
      <c r="A3" s="680" t="s">
        <v>1491</v>
      </c>
      <c r="B3" s="681"/>
      <c r="C3" s="681"/>
      <c r="D3" s="681"/>
      <c r="E3" s="681"/>
    </row>
    <row r="4" spans="1:10" ht="39.950000000000003" customHeight="1" x14ac:dyDescent="0.25">
      <c r="A4" s="1024" t="s">
        <v>1492</v>
      </c>
      <c r="B4" s="1024"/>
      <c r="C4" s="1024"/>
      <c r="D4" s="1024"/>
      <c r="E4" s="1024"/>
    </row>
    <row r="5" spans="1:10" ht="10" customHeight="1" x14ac:dyDescent="0.25">
      <c r="A5" s="679"/>
    </row>
    <row r="6" spans="1:10" ht="9" customHeight="1" x14ac:dyDescent="0.25">
      <c r="A6" s="679"/>
    </row>
    <row r="7" spans="1:10" ht="7.55" customHeight="1" x14ac:dyDescent="0.25">
      <c r="A7" s="679"/>
    </row>
    <row r="8" spans="1:10" ht="38.299999999999997" customHeight="1" x14ac:dyDescent="0.25">
      <c r="A8" s="1025" t="s">
        <v>1493</v>
      </c>
      <c r="B8" s="1026"/>
      <c r="C8" s="1027"/>
      <c r="D8" s="682"/>
      <c r="E8" s="1028" t="s">
        <v>6337</v>
      </c>
      <c r="F8" s="1029"/>
    </row>
    <row r="9" spans="1:10" ht="89.2" customHeight="1" x14ac:dyDescent="0.25">
      <c r="A9" s="683"/>
      <c r="B9" s="684" t="s">
        <v>708</v>
      </c>
      <c r="C9" s="685" t="s">
        <v>1494</v>
      </c>
      <c r="D9" s="682"/>
      <c r="E9" s="686" t="s">
        <v>2341</v>
      </c>
      <c r="F9" s="687" t="s">
        <v>6338</v>
      </c>
      <c r="G9" s="688"/>
    </row>
    <row r="10" spans="1:10" ht="99" customHeight="1" x14ac:dyDescent="0.25">
      <c r="A10" s="689" t="s">
        <v>6340</v>
      </c>
      <c r="B10" s="690">
        <f>154232.19+1464850.16</f>
        <v>1619082.3499999999</v>
      </c>
      <c r="C10" s="691"/>
      <c r="D10" s="682"/>
      <c r="E10" s="689" t="s">
        <v>6341</v>
      </c>
      <c r="F10" s="692">
        <v>771986.12</v>
      </c>
      <c r="G10" s="693"/>
      <c r="I10" s="694"/>
      <c r="J10" s="694"/>
    </row>
    <row r="11" spans="1:10" ht="106.55" customHeight="1" x14ac:dyDescent="0.25">
      <c r="A11" s="689" t="s">
        <v>6342</v>
      </c>
      <c r="B11" s="695">
        <f>59395.98+713037.6</f>
        <v>772433.58</v>
      </c>
      <c r="C11" s="696"/>
      <c r="D11" s="682"/>
      <c r="E11" s="689" t="s">
        <v>6343</v>
      </c>
      <c r="F11" s="697">
        <v>172902.91</v>
      </c>
      <c r="G11" s="688"/>
    </row>
    <row r="12" spans="1:10" ht="76.599999999999994" customHeight="1" x14ac:dyDescent="0.25">
      <c r="A12" s="1030" t="s">
        <v>6344</v>
      </c>
      <c r="B12" s="1032">
        <f>622141.5+502734.64</f>
        <v>1124876.1400000001</v>
      </c>
      <c r="C12" s="1034"/>
      <c r="D12" s="682"/>
      <c r="E12" s="1030" t="s">
        <v>6345</v>
      </c>
      <c r="F12" s="1035">
        <v>171225.64</v>
      </c>
      <c r="G12" s="688"/>
      <c r="I12" s="694"/>
    </row>
    <row r="13" spans="1:10" ht="90" customHeight="1" x14ac:dyDescent="0.25">
      <c r="A13" s="1031"/>
      <c r="B13" s="1033"/>
      <c r="C13" s="1034"/>
      <c r="D13" s="682"/>
      <c r="E13" s="1031"/>
      <c r="F13" s="1036"/>
      <c r="G13" s="693"/>
    </row>
    <row r="14" spans="1:10" ht="83.95" customHeight="1" x14ac:dyDescent="0.25">
      <c r="A14" s="699" t="s">
        <v>6346</v>
      </c>
      <c r="B14" s="700">
        <v>0</v>
      </c>
      <c r="C14" s="701"/>
      <c r="D14" s="682"/>
      <c r="E14" s="702" t="s">
        <v>6346</v>
      </c>
      <c r="F14" s="703">
        <v>0</v>
      </c>
      <c r="G14" s="693"/>
    </row>
    <row r="15" spans="1:10" ht="74.95" customHeight="1" x14ac:dyDescent="0.25">
      <c r="A15" s="704" t="s">
        <v>6347</v>
      </c>
      <c r="B15" s="705">
        <v>118483.04</v>
      </c>
      <c r="C15" s="706"/>
      <c r="D15" s="682"/>
      <c r="E15" s="707" t="s">
        <v>2342</v>
      </c>
      <c r="F15" s="708">
        <v>0</v>
      </c>
    </row>
    <row r="16" spans="1:10" ht="84.8" customHeight="1" x14ac:dyDescent="0.25">
      <c r="A16" s="704" t="s">
        <v>6348</v>
      </c>
      <c r="B16" s="700">
        <v>533374.82999999996</v>
      </c>
      <c r="C16" s="709"/>
      <c r="D16" s="682"/>
      <c r="E16" s="704" t="s">
        <v>6349</v>
      </c>
      <c r="F16" s="710">
        <v>730236.23</v>
      </c>
      <c r="G16" s="688"/>
    </row>
    <row r="17" spans="1:7" ht="39.799999999999997" customHeight="1" x14ac:dyDescent="0.25">
      <c r="A17" s="711" t="s">
        <v>38</v>
      </c>
      <c r="B17" s="712">
        <f>B10+B11+B12+B14+B15+B16</f>
        <v>4168249.94</v>
      </c>
      <c r="C17" s="713">
        <v>2084124.97</v>
      </c>
      <c r="D17" s="682"/>
      <c r="E17" s="711" t="s">
        <v>38</v>
      </c>
      <c r="F17" s="714">
        <f>SUM(F10:F16)</f>
        <v>1846350.9</v>
      </c>
    </row>
    <row r="18" spans="1:7" ht="15.05" customHeight="1" x14ac:dyDescent="0.25">
      <c r="E18" s="715"/>
      <c r="F18" s="715"/>
    </row>
    <row r="19" spans="1:7" ht="32.25" customHeight="1" x14ac:dyDescent="0.25">
      <c r="E19" s="716" t="s">
        <v>1495</v>
      </c>
      <c r="F19" s="717">
        <f>C17-F17</f>
        <v>237774.07000000007</v>
      </c>
    </row>
    <row r="21" spans="1:7" x14ac:dyDescent="0.25">
      <c r="F21" s="688"/>
    </row>
    <row r="22" spans="1:7" ht="14.4" x14ac:dyDescent="0.25">
      <c r="A22" s="718" t="s">
        <v>6339</v>
      </c>
    </row>
    <row r="27" spans="1:7" x14ac:dyDescent="0.25">
      <c r="G27" s="698"/>
    </row>
  </sheetData>
  <mergeCells count="8">
    <mergeCell ref="A4:E4"/>
    <mergeCell ref="A8:C8"/>
    <mergeCell ref="E8:F8"/>
    <mergeCell ref="A12:A13"/>
    <mergeCell ref="B12:B13"/>
    <mergeCell ref="C12:C13"/>
    <mergeCell ref="E12:E13"/>
    <mergeCell ref="F12:F13"/>
  </mergeCells>
  <pageMargins left="0.27559055118110237" right="0.23622047244094491" top="0.31496062992125984" bottom="0.39370078740157483" header="0.23622047244094491" footer="0.15748031496062992"/>
  <pageSetup paperSize="9" scale="65" firstPageNumber="49" orientation="portrait" blackAndWhite="1" useFirstPageNumber="1" r:id="rId1"/>
  <headerFooter alignWithMargins="0">
    <oddHeader>&amp;C&amp;"Arial,Grassetto"&amp;14&amp;A</oddHeader>
    <oddFooter>&amp;C&amp;14&amp;P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36"/>
  <sheetViews>
    <sheetView zoomScaleNormal="100" workbookViewId="0">
      <selection activeCell="F46" sqref="F46"/>
    </sheetView>
  </sheetViews>
  <sheetFormatPr defaultColWidth="9.125" defaultRowHeight="13.1" x14ac:dyDescent="0.25"/>
  <cols>
    <col min="1" max="1" width="11.125" style="56" customWidth="1"/>
    <col min="2" max="2" width="38.625" style="56" customWidth="1"/>
    <col min="3" max="4" width="17.125" style="56" customWidth="1"/>
    <col min="5" max="5" width="16.5" style="56" customWidth="1"/>
    <col min="6" max="16384" width="9.125" style="56"/>
  </cols>
  <sheetData>
    <row r="6" spans="1:6" ht="24.75" customHeight="1" x14ac:dyDescent="0.25">
      <c r="A6" s="1037" t="s">
        <v>2283</v>
      </c>
      <c r="B6" s="1037"/>
      <c r="C6" s="1037"/>
      <c r="D6" s="1037"/>
      <c r="E6" s="1037"/>
    </row>
    <row r="7" spans="1:6" ht="9" customHeight="1" x14ac:dyDescent="0.25">
      <c r="A7" s="1038"/>
      <c r="B7" s="1038"/>
      <c r="C7" s="1038"/>
      <c r="D7" s="1038"/>
      <c r="E7" s="1038"/>
    </row>
    <row r="8" spans="1:6" s="147" customFormat="1" ht="30.15" x14ac:dyDescent="0.25">
      <c r="A8" s="144" t="s">
        <v>4</v>
      </c>
      <c r="B8" s="145" t="s">
        <v>5</v>
      </c>
      <c r="C8" s="146" t="s">
        <v>1774</v>
      </c>
      <c r="D8" s="145" t="s">
        <v>2282</v>
      </c>
      <c r="E8" s="144" t="s">
        <v>5999</v>
      </c>
      <c r="F8" s="56"/>
    </row>
    <row r="9" spans="1:6" s="110" customFormat="1" ht="19.5" customHeight="1" x14ac:dyDescent="0.25">
      <c r="A9" s="1041" t="s">
        <v>110</v>
      </c>
      <c r="B9" s="1042"/>
      <c r="C9" s="151">
        <f>SUM(C10:C13)</f>
        <v>10980094.130000001</v>
      </c>
      <c r="D9" s="616">
        <f>SUM(D10:D13)</f>
        <v>12366311.629999999</v>
      </c>
      <c r="E9" s="151">
        <f>SUM(E10:E13)</f>
        <v>9747893.8800000008</v>
      </c>
      <c r="F9" s="56"/>
    </row>
    <row r="10" spans="1:6" ht="15.75" customHeight="1" x14ac:dyDescent="0.25">
      <c r="A10" s="148" t="s">
        <v>111</v>
      </c>
      <c r="B10" s="149" t="s">
        <v>112</v>
      </c>
      <c r="C10" s="150">
        <v>3294999.2</v>
      </c>
      <c r="D10" s="617">
        <v>3845302.6600000006</v>
      </c>
      <c r="E10" s="150">
        <v>1660904.84</v>
      </c>
      <c r="F10" s="110"/>
    </row>
    <row r="11" spans="1:6" ht="15.75" customHeight="1" x14ac:dyDescent="0.25">
      <c r="A11" s="148" t="s">
        <v>113</v>
      </c>
      <c r="B11" s="149" t="s">
        <v>114</v>
      </c>
      <c r="C11" s="150">
        <v>6982607.96</v>
      </c>
      <c r="D11" s="617">
        <v>7779440.709999999</v>
      </c>
      <c r="E11" s="150">
        <v>7272722.4699999997</v>
      </c>
    </row>
    <row r="12" spans="1:6" ht="15.75" customHeight="1" x14ac:dyDescent="0.25">
      <c r="A12" s="148" t="s">
        <v>115</v>
      </c>
      <c r="B12" s="149" t="s">
        <v>116</v>
      </c>
      <c r="C12" s="150">
        <v>459725.5</v>
      </c>
      <c r="D12" s="617">
        <v>561595.42000000004</v>
      </c>
      <c r="E12" s="150">
        <v>618727.13</v>
      </c>
    </row>
    <row r="13" spans="1:6" ht="15.75" customHeight="1" x14ac:dyDescent="0.25">
      <c r="A13" s="148" t="s">
        <v>117</v>
      </c>
      <c r="B13" s="149" t="s">
        <v>1281</v>
      </c>
      <c r="C13" s="150">
        <v>242761.47</v>
      </c>
      <c r="D13" s="617">
        <v>179972.84</v>
      </c>
      <c r="E13" s="150">
        <v>195539.44</v>
      </c>
    </row>
    <row r="14" spans="1:6" ht="15.05" x14ac:dyDescent="0.25">
      <c r="A14" s="657"/>
      <c r="B14" s="618"/>
      <c r="C14" s="658"/>
      <c r="D14" s="618"/>
      <c r="E14" s="269"/>
      <c r="F14" s="110"/>
    </row>
    <row r="15" spans="1:6" s="110" customFormat="1" ht="19.5" customHeight="1" x14ac:dyDescent="0.25">
      <c r="A15" s="1041" t="s">
        <v>118</v>
      </c>
      <c r="B15" s="1042"/>
      <c r="C15" s="151">
        <f>SUM(C16:C17)</f>
        <v>183237.52000000002</v>
      </c>
      <c r="D15" s="616">
        <f>SUM(D16:D17)</f>
        <v>201064.97999999995</v>
      </c>
      <c r="E15" s="151">
        <f>SUM(E16:E17)</f>
        <v>216111.85</v>
      </c>
      <c r="F15" s="56"/>
    </row>
    <row r="16" spans="1:6" ht="15.75" customHeight="1" x14ac:dyDescent="0.25">
      <c r="A16" s="148" t="s">
        <v>119</v>
      </c>
      <c r="B16" s="149" t="s">
        <v>120</v>
      </c>
      <c r="C16" s="150">
        <v>29262.32</v>
      </c>
      <c r="D16" s="617">
        <v>19524.420000000002</v>
      </c>
      <c r="E16" s="150">
        <v>13844.97</v>
      </c>
    </row>
    <row r="17" spans="1:6" ht="15.75" customHeight="1" x14ac:dyDescent="0.25">
      <c r="A17" s="148" t="s">
        <v>121</v>
      </c>
      <c r="B17" s="149" t="s">
        <v>122</v>
      </c>
      <c r="C17" s="150">
        <v>153975.20000000001</v>
      </c>
      <c r="D17" s="617">
        <v>181540.55999999994</v>
      </c>
      <c r="E17" s="150">
        <v>202266.88</v>
      </c>
    </row>
    <row r="18" spans="1:6" x14ac:dyDescent="0.25">
      <c r="A18" s="657"/>
      <c r="B18" s="618"/>
      <c r="C18" s="658"/>
      <c r="D18" s="618"/>
      <c r="E18" s="269"/>
    </row>
    <row r="19" spans="1:6" s="110" customFormat="1" ht="19.5" customHeight="1" x14ac:dyDescent="0.25">
      <c r="A19" s="1041" t="s">
        <v>123</v>
      </c>
      <c r="B19" s="1042"/>
      <c r="C19" s="151">
        <f>SUM(C20:C23)</f>
        <v>3765080.3099999996</v>
      </c>
      <c r="D19" s="616">
        <f>SUM(D20:D23)</f>
        <v>3701150.0799999968</v>
      </c>
      <c r="E19" s="151">
        <f>SUM(E20:E23)</f>
        <v>3370223.3</v>
      </c>
      <c r="F19" s="56"/>
    </row>
    <row r="20" spans="1:6" ht="15.75" customHeight="1" x14ac:dyDescent="0.25">
      <c r="A20" s="148" t="s">
        <v>124</v>
      </c>
      <c r="B20" s="149" t="s">
        <v>125</v>
      </c>
      <c r="C20" s="150">
        <v>3516507.57</v>
      </c>
      <c r="D20" s="617">
        <v>3418967.5999999968</v>
      </c>
      <c r="E20" s="150">
        <v>3076185.99</v>
      </c>
      <c r="F20" s="110"/>
    </row>
    <row r="21" spans="1:6" ht="15.75" customHeight="1" x14ac:dyDescent="0.25">
      <c r="A21" s="148" t="s">
        <v>126</v>
      </c>
      <c r="B21" s="149" t="s">
        <v>127</v>
      </c>
      <c r="C21" s="150">
        <v>131719.10999999999</v>
      </c>
      <c r="D21" s="617">
        <v>173570.23999999996</v>
      </c>
      <c r="E21" s="150">
        <v>184427.75</v>
      </c>
    </row>
    <row r="22" spans="1:6" ht="15.75" customHeight="1" x14ac:dyDescent="0.25">
      <c r="A22" s="148" t="s">
        <v>128</v>
      </c>
      <c r="B22" s="149" t="s">
        <v>129</v>
      </c>
      <c r="C22" s="150">
        <v>21753.02</v>
      </c>
      <c r="D22" s="617">
        <v>19288</v>
      </c>
      <c r="E22" s="150">
        <v>12043.28</v>
      </c>
    </row>
    <row r="23" spans="1:6" ht="15.75" customHeight="1" x14ac:dyDescent="0.25">
      <c r="A23" s="148" t="s">
        <v>130</v>
      </c>
      <c r="B23" s="149" t="s">
        <v>131</v>
      </c>
      <c r="C23" s="150">
        <v>95100.61</v>
      </c>
      <c r="D23" s="617">
        <v>89324.24</v>
      </c>
      <c r="E23" s="150">
        <v>97566.28</v>
      </c>
    </row>
    <row r="24" spans="1:6" x14ac:dyDescent="0.25">
      <c r="A24" s="657"/>
      <c r="B24" s="618"/>
      <c r="C24" s="658"/>
      <c r="D24" s="618"/>
      <c r="E24" s="269"/>
    </row>
    <row r="25" spans="1:6" s="110" customFormat="1" ht="19.5" customHeight="1" x14ac:dyDescent="0.25">
      <c r="A25" s="1041" t="s">
        <v>132</v>
      </c>
      <c r="B25" s="1042"/>
      <c r="C25" s="151">
        <f>SUM(C26:C35)</f>
        <v>13767472.529999999</v>
      </c>
      <c r="D25" s="616">
        <f>SUM(D26:D35)</f>
        <v>13651874.850000005</v>
      </c>
      <c r="E25" s="151">
        <f>SUM(E26:E35)</f>
        <v>14923207.790000001</v>
      </c>
      <c r="F25" s="56"/>
    </row>
    <row r="26" spans="1:6" ht="15.75" customHeight="1" x14ac:dyDescent="0.25">
      <c r="A26" s="148" t="s">
        <v>133</v>
      </c>
      <c r="B26" s="149" t="s">
        <v>134</v>
      </c>
      <c r="C26" s="150">
        <v>1311091.01</v>
      </c>
      <c r="D26" s="617">
        <v>756722.82</v>
      </c>
      <c r="E26" s="150">
        <v>2071994.99</v>
      </c>
    </row>
    <row r="27" spans="1:6" ht="15.75" customHeight="1" x14ac:dyDescent="0.25">
      <c r="A27" s="148" t="s">
        <v>135</v>
      </c>
      <c r="B27" s="149" t="s">
        <v>136</v>
      </c>
      <c r="C27" s="150">
        <v>3288896.54</v>
      </c>
      <c r="D27" s="617">
        <v>3489671.7600000026</v>
      </c>
      <c r="E27" s="150">
        <v>3425998.41</v>
      </c>
    </row>
    <row r="28" spans="1:6" ht="15.75" customHeight="1" x14ac:dyDescent="0.25">
      <c r="A28" s="148" t="s">
        <v>137</v>
      </c>
      <c r="B28" s="149" t="s">
        <v>138</v>
      </c>
      <c r="C28" s="150">
        <v>250003.96</v>
      </c>
      <c r="D28" s="617">
        <v>199968.52</v>
      </c>
      <c r="E28" s="150">
        <v>202449.38</v>
      </c>
    </row>
    <row r="29" spans="1:6" ht="15.75" customHeight="1" x14ac:dyDescent="0.25">
      <c r="A29" s="148" t="s">
        <v>139</v>
      </c>
      <c r="B29" s="149" t="s">
        <v>140</v>
      </c>
      <c r="C29" s="150">
        <v>166357.26</v>
      </c>
      <c r="D29" s="617">
        <v>130031.08</v>
      </c>
      <c r="E29" s="150">
        <v>131199.93</v>
      </c>
    </row>
    <row r="30" spans="1:6" ht="15.75" customHeight="1" x14ac:dyDescent="0.25">
      <c r="A30" s="148" t="s">
        <v>141</v>
      </c>
      <c r="B30" s="149" t="s">
        <v>142</v>
      </c>
      <c r="C30" s="150">
        <v>1566992.53</v>
      </c>
      <c r="D30" s="617">
        <v>1689817.5799999998</v>
      </c>
      <c r="E30" s="150">
        <v>1690133.86</v>
      </c>
    </row>
    <row r="31" spans="1:6" ht="15.75" customHeight="1" x14ac:dyDescent="0.25">
      <c r="A31" s="148" t="s">
        <v>143</v>
      </c>
      <c r="B31" s="149" t="s">
        <v>144</v>
      </c>
      <c r="C31" s="150">
        <v>1554595.34</v>
      </c>
      <c r="D31" s="617">
        <v>1461700.84</v>
      </c>
      <c r="E31" s="150">
        <v>1411363.55</v>
      </c>
      <c r="F31" s="147"/>
    </row>
    <row r="32" spans="1:6" ht="15.75" customHeight="1" x14ac:dyDescent="0.25">
      <c r="A32" s="148" t="s">
        <v>145</v>
      </c>
      <c r="B32" s="149" t="s">
        <v>146</v>
      </c>
      <c r="C32" s="150">
        <v>5108597.5</v>
      </c>
      <c r="D32" s="617">
        <v>5376187.4000000022</v>
      </c>
      <c r="E32" s="150">
        <v>5244945.9800000004</v>
      </c>
    </row>
    <row r="33" spans="1:6" ht="15.75" customHeight="1" x14ac:dyDescent="0.25">
      <c r="A33" s="148" t="s">
        <v>147</v>
      </c>
      <c r="B33" s="149" t="s">
        <v>148</v>
      </c>
      <c r="C33" s="150">
        <v>370983.25</v>
      </c>
      <c r="D33" s="617">
        <v>427771.3899999999</v>
      </c>
      <c r="E33" s="150">
        <v>471357.42</v>
      </c>
    </row>
    <row r="34" spans="1:6" ht="15.75" customHeight="1" x14ac:dyDescent="0.25">
      <c r="A34" s="148" t="s">
        <v>149</v>
      </c>
      <c r="B34" s="149" t="s">
        <v>150</v>
      </c>
      <c r="C34" s="150">
        <v>142350.53</v>
      </c>
      <c r="D34" s="617">
        <v>110786.45999999999</v>
      </c>
      <c r="E34" s="150">
        <v>265252.18</v>
      </c>
    </row>
    <row r="35" spans="1:6" ht="15.75" customHeight="1" x14ac:dyDescent="0.25">
      <c r="A35" s="148" t="s">
        <v>151</v>
      </c>
      <c r="B35" s="149" t="s">
        <v>152</v>
      </c>
      <c r="C35" s="150">
        <v>7604.61</v>
      </c>
      <c r="D35" s="617">
        <v>9217</v>
      </c>
      <c r="E35" s="150">
        <v>8512.09</v>
      </c>
    </row>
    <row r="36" spans="1:6" s="147" customFormat="1" ht="19.5" customHeight="1" x14ac:dyDescent="0.25">
      <c r="A36" s="1039" t="s">
        <v>38</v>
      </c>
      <c r="B36" s="1040"/>
      <c r="C36" s="152">
        <f>SUM(C25,C19,C15,C9)</f>
        <v>28695884.490000002</v>
      </c>
      <c r="D36" s="619">
        <f>SUM(D25,D19,D15,D9)</f>
        <v>29920401.540000003</v>
      </c>
      <c r="E36" s="152">
        <f>SUM(E25,E19,E15,E9)</f>
        <v>28257436.82</v>
      </c>
      <c r="F36" s="56"/>
    </row>
  </sheetData>
  <mergeCells count="7">
    <mergeCell ref="A6:E6"/>
    <mergeCell ref="A7:E7"/>
    <mergeCell ref="A36:B36"/>
    <mergeCell ref="A9:B9"/>
    <mergeCell ref="A15:B15"/>
    <mergeCell ref="A19:B19"/>
    <mergeCell ref="A25:B25"/>
  </mergeCells>
  <printOptions horizontalCentered="1"/>
  <pageMargins left="0.27559055118110237" right="0.31496062992125984" top="0.70866141732283472" bottom="0.70866141732283472" header="0.27559055118110237" footer="0.27559055118110237"/>
  <pageSetup paperSize="9" scale="85" firstPageNumber="50" orientation="portrait" useFirstPageNumber="1" r:id="rId1"/>
  <headerFooter alignWithMargins="0">
    <oddHeader>&amp;C&amp;"Times New Roman,Grassetto"&amp;14&amp;A</oddHeader>
    <oddFooter>&amp;C&amp;"Times New Roman,Normale"&amp;12&amp;P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32"/>
  <sheetViews>
    <sheetView zoomScale="75" zoomScaleNormal="75" workbookViewId="0">
      <selection activeCell="F22" sqref="F22"/>
    </sheetView>
  </sheetViews>
  <sheetFormatPr defaultRowHeight="13.1" x14ac:dyDescent="0.25"/>
  <cols>
    <col min="1" max="1" width="60.375" style="56" customWidth="1"/>
    <col min="2" max="2" width="67" style="56" customWidth="1"/>
    <col min="3" max="3" width="17" style="2" customWidth="1"/>
    <col min="4" max="256" width="9.125" style="56"/>
    <col min="257" max="257" width="70" style="56" customWidth="1"/>
    <col min="258" max="258" width="67" style="56" customWidth="1"/>
    <col min="259" max="259" width="12.625" style="56" customWidth="1"/>
    <col min="260" max="512" width="9.125" style="56"/>
    <col min="513" max="513" width="70" style="56" customWidth="1"/>
    <col min="514" max="514" width="67" style="56" customWidth="1"/>
    <col min="515" max="515" width="12.625" style="56" customWidth="1"/>
    <col min="516" max="768" width="9.125" style="56"/>
    <col min="769" max="769" width="70" style="56" customWidth="1"/>
    <col min="770" max="770" width="67" style="56" customWidth="1"/>
    <col min="771" max="771" width="12.625" style="56" customWidth="1"/>
    <col min="772" max="1024" width="9.125" style="56"/>
    <col min="1025" max="1025" width="70" style="56" customWidth="1"/>
    <col min="1026" max="1026" width="67" style="56" customWidth="1"/>
    <col min="1027" max="1027" width="12.625" style="56" customWidth="1"/>
    <col min="1028" max="1280" width="9.125" style="56"/>
    <col min="1281" max="1281" width="70" style="56" customWidth="1"/>
    <col min="1282" max="1282" width="67" style="56" customWidth="1"/>
    <col min="1283" max="1283" width="12.625" style="56" customWidth="1"/>
    <col min="1284" max="1536" width="9.125" style="56"/>
    <col min="1537" max="1537" width="70" style="56" customWidth="1"/>
    <col min="1538" max="1538" width="67" style="56" customWidth="1"/>
    <col min="1539" max="1539" width="12.625" style="56" customWidth="1"/>
    <col min="1540" max="1792" width="9.125" style="56"/>
    <col min="1793" max="1793" width="70" style="56" customWidth="1"/>
    <col min="1794" max="1794" width="67" style="56" customWidth="1"/>
    <col min="1795" max="1795" width="12.625" style="56" customWidth="1"/>
    <col min="1796" max="2048" width="9.125" style="56"/>
    <col min="2049" max="2049" width="70" style="56" customWidth="1"/>
    <col min="2050" max="2050" width="67" style="56" customWidth="1"/>
    <col min="2051" max="2051" width="12.625" style="56" customWidth="1"/>
    <col min="2052" max="2304" width="9.125" style="56"/>
    <col min="2305" max="2305" width="70" style="56" customWidth="1"/>
    <col min="2306" max="2306" width="67" style="56" customWidth="1"/>
    <col min="2307" max="2307" width="12.625" style="56" customWidth="1"/>
    <col min="2308" max="2560" width="9.125" style="56"/>
    <col min="2561" max="2561" width="70" style="56" customWidth="1"/>
    <col min="2562" max="2562" width="67" style="56" customWidth="1"/>
    <col min="2563" max="2563" width="12.625" style="56" customWidth="1"/>
    <col min="2564" max="2816" width="9.125" style="56"/>
    <col min="2817" max="2817" width="70" style="56" customWidth="1"/>
    <col min="2818" max="2818" width="67" style="56" customWidth="1"/>
    <col min="2819" max="2819" width="12.625" style="56" customWidth="1"/>
    <col min="2820" max="3072" width="9.125" style="56"/>
    <col min="3073" max="3073" width="70" style="56" customWidth="1"/>
    <col min="3074" max="3074" width="67" style="56" customWidth="1"/>
    <col min="3075" max="3075" width="12.625" style="56" customWidth="1"/>
    <col min="3076" max="3328" width="9.125" style="56"/>
    <col min="3329" max="3329" width="70" style="56" customWidth="1"/>
    <col min="3330" max="3330" width="67" style="56" customWidth="1"/>
    <col min="3331" max="3331" width="12.625" style="56" customWidth="1"/>
    <col min="3332" max="3584" width="9.125" style="56"/>
    <col min="3585" max="3585" width="70" style="56" customWidth="1"/>
    <col min="3586" max="3586" width="67" style="56" customWidth="1"/>
    <col min="3587" max="3587" width="12.625" style="56" customWidth="1"/>
    <col min="3588" max="3840" width="9.125" style="56"/>
    <col min="3841" max="3841" width="70" style="56" customWidth="1"/>
    <col min="3842" max="3842" width="67" style="56" customWidth="1"/>
    <col min="3843" max="3843" width="12.625" style="56" customWidth="1"/>
    <col min="3844" max="4096" width="9.125" style="56"/>
    <col min="4097" max="4097" width="70" style="56" customWidth="1"/>
    <col min="4098" max="4098" width="67" style="56" customWidth="1"/>
    <col min="4099" max="4099" width="12.625" style="56" customWidth="1"/>
    <col min="4100" max="4352" width="9.125" style="56"/>
    <col min="4353" max="4353" width="70" style="56" customWidth="1"/>
    <col min="4354" max="4354" width="67" style="56" customWidth="1"/>
    <col min="4355" max="4355" width="12.625" style="56" customWidth="1"/>
    <col min="4356" max="4608" width="9.125" style="56"/>
    <col min="4609" max="4609" width="70" style="56" customWidth="1"/>
    <col min="4610" max="4610" width="67" style="56" customWidth="1"/>
    <col min="4611" max="4611" width="12.625" style="56" customWidth="1"/>
    <col min="4612" max="4864" width="9.125" style="56"/>
    <col min="4865" max="4865" width="70" style="56" customWidth="1"/>
    <col min="4866" max="4866" width="67" style="56" customWidth="1"/>
    <col min="4867" max="4867" width="12.625" style="56" customWidth="1"/>
    <col min="4868" max="5120" width="9.125" style="56"/>
    <col min="5121" max="5121" width="70" style="56" customWidth="1"/>
    <col min="5122" max="5122" width="67" style="56" customWidth="1"/>
    <col min="5123" max="5123" width="12.625" style="56" customWidth="1"/>
    <col min="5124" max="5376" width="9.125" style="56"/>
    <col min="5377" max="5377" width="70" style="56" customWidth="1"/>
    <col min="5378" max="5378" width="67" style="56" customWidth="1"/>
    <col min="5379" max="5379" width="12.625" style="56" customWidth="1"/>
    <col min="5380" max="5632" width="9.125" style="56"/>
    <col min="5633" max="5633" width="70" style="56" customWidth="1"/>
    <col min="5634" max="5634" width="67" style="56" customWidth="1"/>
    <col min="5635" max="5635" width="12.625" style="56" customWidth="1"/>
    <col min="5636" max="5888" width="9.125" style="56"/>
    <col min="5889" max="5889" width="70" style="56" customWidth="1"/>
    <col min="5890" max="5890" width="67" style="56" customWidth="1"/>
    <col min="5891" max="5891" width="12.625" style="56" customWidth="1"/>
    <col min="5892" max="6144" width="9.125" style="56"/>
    <col min="6145" max="6145" width="70" style="56" customWidth="1"/>
    <col min="6146" max="6146" width="67" style="56" customWidth="1"/>
    <col min="6147" max="6147" width="12.625" style="56" customWidth="1"/>
    <col min="6148" max="6400" width="9.125" style="56"/>
    <col min="6401" max="6401" width="70" style="56" customWidth="1"/>
    <col min="6402" max="6402" width="67" style="56" customWidth="1"/>
    <col min="6403" max="6403" width="12.625" style="56" customWidth="1"/>
    <col min="6404" max="6656" width="9.125" style="56"/>
    <col min="6657" max="6657" width="70" style="56" customWidth="1"/>
    <col min="6658" max="6658" width="67" style="56" customWidth="1"/>
    <col min="6659" max="6659" width="12.625" style="56" customWidth="1"/>
    <col min="6660" max="6912" width="9.125" style="56"/>
    <col min="6913" max="6913" width="70" style="56" customWidth="1"/>
    <col min="6914" max="6914" width="67" style="56" customWidth="1"/>
    <col min="6915" max="6915" width="12.625" style="56" customWidth="1"/>
    <col min="6916" max="7168" width="9.125" style="56"/>
    <col min="7169" max="7169" width="70" style="56" customWidth="1"/>
    <col min="7170" max="7170" width="67" style="56" customWidth="1"/>
    <col min="7171" max="7171" width="12.625" style="56" customWidth="1"/>
    <col min="7172" max="7424" width="9.125" style="56"/>
    <col min="7425" max="7425" width="70" style="56" customWidth="1"/>
    <col min="7426" max="7426" width="67" style="56" customWidth="1"/>
    <col min="7427" max="7427" width="12.625" style="56" customWidth="1"/>
    <col min="7428" max="7680" width="9.125" style="56"/>
    <col min="7681" max="7681" width="70" style="56" customWidth="1"/>
    <col min="7682" max="7682" width="67" style="56" customWidth="1"/>
    <col min="7683" max="7683" width="12.625" style="56" customWidth="1"/>
    <col min="7684" max="7936" width="9.125" style="56"/>
    <col min="7937" max="7937" width="70" style="56" customWidth="1"/>
    <col min="7938" max="7938" width="67" style="56" customWidth="1"/>
    <col min="7939" max="7939" width="12.625" style="56" customWidth="1"/>
    <col min="7940" max="8192" width="9.125" style="56"/>
    <col min="8193" max="8193" width="70" style="56" customWidth="1"/>
    <col min="8194" max="8194" width="67" style="56" customWidth="1"/>
    <col min="8195" max="8195" width="12.625" style="56" customWidth="1"/>
    <col min="8196" max="8448" width="9.125" style="56"/>
    <col min="8449" max="8449" width="70" style="56" customWidth="1"/>
    <col min="8450" max="8450" width="67" style="56" customWidth="1"/>
    <col min="8451" max="8451" width="12.625" style="56" customWidth="1"/>
    <col min="8452" max="8704" width="9.125" style="56"/>
    <col min="8705" max="8705" width="70" style="56" customWidth="1"/>
    <col min="8706" max="8706" width="67" style="56" customWidth="1"/>
    <col min="8707" max="8707" width="12.625" style="56" customWidth="1"/>
    <col min="8708" max="8960" width="9.125" style="56"/>
    <col min="8961" max="8961" width="70" style="56" customWidth="1"/>
    <col min="8962" max="8962" width="67" style="56" customWidth="1"/>
    <col min="8963" max="8963" width="12.625" style="56" customWidth="1"/>
    <col min="8964" max="9216" width="9.125" style="56"/>
    <col min="9217" max="9217" width="70" style="56" customWidth="1"/>
    <col min="9218" max="9218" width="67" style="56" customWidth="1"/>
    <col min="9219" max="9219" width="12.625" style="56" customWidth="1"/>
    <col min="9220" max="9472" width="9.125" style="56"/>
    <col min="9473" max="9473" width="70" style="56" customWidth="1"/>
    <col min="9474" max="9474" width="67" style="56" customWidth="1"/>
    <col min="9475" max="9475" width="12.625" style="56" customWidth="1"/>
    <col min="9476" max="9728" width="9.125" style="56"/>
    <col min="9729" max="9729" width="70" style="56" customWidth="1"/>
    <col min="9730" max="9730" width="67" style="56" customWidth="1"/>
    <col min="9731" max="9731" width="12.625" style="56" customWidth="1"/>
    <col min="9732" max="9984" width="9.125" style="56"/>
    <col min="9985" max="9985" width="70" style="56" customWidth="1"/>
    <col min="9986" max="9986" width="67" style="56" customWidth="1"/>
    <col min="9987" max="9987" width="12.625" style="56" customWidth="1"/>
    <col min="9988" max="10240" width="9.125" style="56"/>
    <col min="10241" max="10241" width="70" style="56" customWidth="1"/>
    <col min="10242" max="10242" width="67" style="56" customWidth="1"/>
    <col min="10243" max="10243" width="12.625" style="56" customWidth="1"/>
    <col min="10244" max="10496" width="9.125" style="56"/>
    <col min="10497" max="10497" width="70" style="56" customWidth="1"/>
    <col min="10498" max="10498" width="67" style="56" customWidth="1"/>
    <col min="10499" max="10499" width="12.625" style="56" customWidth="1"/>
    <col min="10500" max="10752" width="9.125" style="56"/>
    <col min="10753" max="10753" width="70" style="56" customWidth="1"/>
    <col min="10754" max="10754" width="67" style="56" customWidth="1"/>
    <col min="10755" max="10755" width="12.625" style="56" customWidth="1"/>
    <col min="10756" max="11008" width="9.125" style="56"/>
    <col min="11009" max="11009" width="70" style="56" customWidth="1"/>
    <col min="11010" max="11010" width="67" style="56" customWidth="1"/>
    <col min="11011" max="11011" width="12.625" style="56" customWidth="1"/>
    <col min="11012" max="11264" width="9.125" style="56"/>
    <col min="11265" max="11265" width="70" style="56" customWidth="1"/>
    <col min="11266" max="11266" width="67" style="56" customWidth="1"/>
    <col min="11267" max="11267" width="12.625" style="56" customWidth="1"/>
    <col min="11268" max="11520" width="9.125" style="56"/>
    <col min="11521" max="11521" width="70" style="56" customWidth="1"/>
    <col min="11522" max="11522" width="67" style="56" customWidth="1"/>
    <col min="11523" max="11523" width="12.625" style="56" customWidth="1"/>
    <col min="11524" max="11776" width="9.125" style="56"/>
    <col min="11777" max="11777" width="70" style="56" customWidth="1"/>
    <col min="11778" max="11778" width="67" style="56" customWidth="1"/>
    <col min="11779" max="11779" width="12.625" style="56" customWidth="1"/>
    <col min="11780" max="12032" width="9.125" style="56"/>
    <col min="12033" max="12033" width="70" style="56" customWidth="1"/>
    <col min="12034" max="12034" width="67" style="56" customWidth="1"/>
    <col min="12035" max="12035" width="12.625" style="56" customWidth="1"/>
    <col min="12036" max="12288" width="9.125" style="56"/>
    <col min="12289" max="12289" width="70" style="56" customWidth="1"/>
    <col min="12290" max="12290" width="67" style="56" customWidth="1"/>
    <col min="12291" max="12291" width="12.625" style="56" customWidth="1"/>
    <col min="12292" max="12544" width="9.125" style="56"/>
    <col min="12545" max="12545" width="70" style="56" customWidth="1"/>
    <col min="12546" max="12546" width="67" style="56" customWidth="1"/>
    <col min="12547" max="12547" width="12.625" style="56" customWidth="1"/>
    <col min="12548" max="12800" width="9.125" style="56"/>
    <col min="12801" max="12801" width="70" style="56" customWidth="1"/>
    <col min="12802" max="12802" width="67" style="56" customWidth="1"/>
    <col min="12803" max="12803" width="12.625" style="56" customWidth="1"/>
    <col min="12804" max="13056" width="9.125" style="56"/>
    <col min="13057" max="13057" width="70" style="56" customWidth="1"/>
    <col min="13058" max="13058" width="67" style="56" customWidth="1"/>
    <col min="13059" max="13059" width="12.625" style="56" customWidth="1"/>
    <col min="13060" max="13312" width="9.125" style="56"/>
    <col min="13313" max="13313" width="70" style="56" customWidth="1"/>
    <col min="13314" max="13314" width="67" style="56" customWidth="1"/>
    <col min="13315" max="13315" width="12.625" style="56" customWidth="1"/>
    <col min="13316" max="13568" width="9.125" style="56"/>
    <col min="13569" max="13569" width="70" style="56" customWidth="1"/>
    <col min="13570" max="13570" width="67" style="56" customWidth="1"/>
    <col min="13571" max="13571" width="12.625" style="56" customWidth="1"/>
    <col min="13572" max="13824" width="9.125" style="56"/>
    <col min="13825" max="13825" width="70" style="56" customWidth="1"/>
    <col min="13826" max="13826" width="67" style="56" customWidth="1"/>
    <col min="13827" max="13827" width="12.625" style="56" customWidth="1"/>
    <col min="13828" max="14080" width="9.125" style="56"/>
    <col min="14081" max="14081" width="70" style="56" customWidth="1"/>
    <col min="14082" max="14082" width="67" style="56" customWidth="1"/>
    <col min="14083" max="14083" width="12.625" style="56" customWidth="1"/>
    <col min="14084" max="14336" width="9.125" style="56"/>
    <col min="14337" max="14337" width="70" style="56" customWidth="1"/>
    <col min="14338" max="14338" width="67" style="56" customWidth="1"/>
    <col min="14339" max="14339" width="12.625" style="56" customWidth="1"/>
    <col min="14340" max="14592" width="9.125" style="56"/>
    <col min="14593" max="14593" width="70" style="56" customWidth="1"/>
    <col min="14594" max="14594" width="67" style="56" customWidth="1"/>
    <col min="14595" max="14595" width="12.625" style="56" customWidth="1"/>
    <col min="14596" max="14848" width="9.125" style="56"/>
    <col min="14849" max="14849" width="70" style="56" customWidth="1"/>
    <col min="14850" max="14850" width="67" style="56" customWidth="1"/>
    <col min="14851" max="14851" width="12.625" style="56" customWidth="1"/>
    <col min="14852" max="15104" width="9.125" style="56"/>
    <col min="15105" max="15105" width="70" style="56" customWidth="1"/>
    <col min="15106" max="15106" width="67" style="56" customWidth="1"/>
    <col min="15107" max="15107" width="12.625" style="56" customWidth="1"/>
    <col min="15108" max="15360" width="9.125" style="56"/>
    <col min="15361" max="15361" width="70" style="56" customWidth="1"/>
    <col min="15362" max="15362" width="67" style="56" customWidth="1"/>
    <col min="15363" max="15363" width="12.625" style="56" customWidth="1"/>
    <col min="15364" max="15616" width="9.125" style="56"/>
    <col min="15617" max="15617" width="70" style="56" customWidth="1"/>
    <col min="15618" max="15618" width="67" style="56" customWidth="1"/>
    <col min="15619" max="15619" width="12.625" style="56" customWidth="1"/>
    <col min="15620" max="15872" width="9.125" style="56"/>
    <col min="15873" max="15873" width="70" style="56" customWidth="1"/>
    <col min="15874" max="15874" width="67" style="56" customWidth="1"/>
    <col min="15875" max="15875" width="12.625" style="56" customWidth="1"/>
    <col min="15876" max="16128" width="9.125" style="56"/>
    <col min="16129" max="16129" width="70" style="56" customWidth="1"/>
    <col min="16130" max="16130" width="67" style="56" customWidth="1"/>
    <col min="16131" max="16131" width="12.625" style="56" customWidth="1"/>
    <col min="16132" max="16384" width="9.125" style="56"/>
  </cols>
  <sheetData>
    <row r="2" spans="1:3" ht="17.7" x14ac:dyDescent="0.25">
      <c r="A2" s="1043" t="s">
        <v>757</v>
      </c>
      <c r="B2" s="1043"/>
      <c r="C2" s="1043"/>
    </row>
    <row r="3" spans="1:3" ht="17.7" x14ac:dyDescent="0.25">
      <c r="A3" s="1044" t="s">
        <v>758</v>
      </c>
      <c r="B3" s="1044"/>
      <c r="C3" s="1044"/>
    </row>
    <row r="4" spans="1:3" ht="17.7" x14ac:dyDescent="0.25">
      <c r="A4" s="1045" t="s">
        <v>5995</v>
      </c>
      <c r="B4" s="1045"/>
      <c r="C4" s="1045"/>
    </row>
    <row r="5" spans="1:3" ht="9" customHeight="1" x14ac:dyDescent="0.25">
      <c r="A5" s="106"/>
      <c r="B5" s="106"/>
      <c r="C5" s="623"/>
    </row>
    <row r="6" spans="1:3" s="110" customFormat="1" ht="27" customHeight="1" x14ac:dyDescent="0.25">
      <c r="A6" s="107" t="s">
        <v>759</v>
      </c>
      <c r="B6" s="108" t="s">
        <v>36</v>
      </c>
      <c r="C6" s="109" t="s">
        <v>108</v>
      </c>
    </row>
    <row r="7" spans="1:3" s="112" customFormat="1" ht="33.75" customHeight="1" x14ac:dyDescent="0.25">
      <c r="A7" s="640" t="s">
        <v>1472</v>
      </c>
      <c r="B7" s="267" t="s">
        <v>6044</v>
      </c>
      <c r="C7" s="521">
        <v>280</v>
      </c>
    </row>
    <row r="8" spans="1:3" s="112" customFormat="1" ht="33.75" customHeight="1" x14ac:dyDescent="0.25">
      <c r="A8" s="266" t="s">
        <v>1376</v>
      </c>
      <c r="B8" s="267" t="s">
        <v>6046</v>
      </c>
      <c r="C8" s="620">
        <v>1500</v>
      </c>
    </row>
    <row r="9" spans="1:3" s="112" customFormat="1" ht="33.75" customHeight="1" x14ac:dyDescent="0.25">
      <c r="A9" s="266" t="s">
        <v>1376</v>
      </c>
      <c r="B9" s="267" t="s">
        <v>6047</v>
      </c>
      <c r="C9" s="521">
        <v>41000</v>
      </c>
    </row>
    <row r="10" spans="1:3" s="112" customFormat="1" ht="33.75" customHeight="1" x14ac:dyDescent="0.25">
      <c r="A10" s="266" t="s">
        <v>3499</v>
      </c>
      <c r="B10" s="267" t="s">
        <v>6048</v>
      </c>
      <c r="C10" s="620">
        <v>11830</v>
      </c>
    </row>
    <row r="11" spans="1:3" s="112" customFormat="1" ht="33.75" customHeight="1" x14ac:dyDescent="0.25">
      <c r="A11" s="266" t="s">
        <v>6045</v>
      </c>
      <c r="B11" s="267" t="s">
        <v>6049</v>
      </c>
      <c r="C11" s="620">
        <v>3099</v>
      </c>
    </row>
    <row r="12" spans="1:3" s="112" customFormat="1" ht="33.75" customHeight="1" x14ac:dyDescent="0.25">
      <c r="A12" s="266" t="s">
        <v>6000</v>
      </c>
      <c r="B12" s="267" t="s">
        <v>6041</v>
      </c>
      <c r="C12" s="620">
        <v>2582.2800000000002</v>
      </c>
    </row>
    <row r="13" spans="1:3" s="112" customFormat="1" ht="33.75" customHeight="1" x14ac:dyDescent="0.25">
      <c r="A13" s="266" t="s">
        <v>6000</v>
      </c>
      <c r="B13" s="267" t="s">
        <v>6050</v>
      </c>
      <c r="C13" s="620">
        <v>1549.37</v>
      </c>
    </row>
    <row r="14" spans="1:3" s="112" customFormat="1" ht="33.75" customHeight="1" x14ac:dyDescent="0.25">
      <c r="A14" s="640" t="s">
        <v>1485</v>
      </c>
      <c r="B14" s="267" t="s">
        <v>6050</v>
      </c>
      <c r="C14" s="521">
        <v>20000</v>
      </c>
    </row>
    <row r="15" spans="1:3" s="112" customFormat="1" ht="33.75" customHeight="1" x14ac:dyDescent="0.25">
      <c r="A15" s="266" t="s">
        <v>6039</v>
      </c>
      <c r="B15" s="267" t="s">
        <v>6051</v>
      </c>
      <c r="C15" s="620">
        <v>5000</v>
      </c>
    </row>
    <row r="16" spans="1:3" s="112" customFormat="1" ht="33.75" customHeight="1" x14ac:dyDescent="0.25">
      <c r="A16" s="266" t="s">
        <v>2284</v>
      </c>
      <c r="B16" s="267" t="s">
        <v>6050</v>
      </c>
      <c r="C16" s="521">
        <v>2000</v>
      </c>
    </row>
    <row r="17" spans="1:3" s="112" customFormat="1" ht="33.75" customHeight="1" x14ac:dyDescent="0.25">
      <c r="A17" s="266" t="s">
        <v>6001</v>
      </c>
      <c r="B17" s="267" t="s">
        <v>6002</v>
      </c>
      <c r="C17" s="620">
        <v>3442.47</v>
      </c>
    </row>
    <row r="18" spans="1:3" s="112" customFormat="1" ht="33.75" customHeight="1" x14ac:dyDescent="0.25">
      <c r="A18" s="266" t="s">
        <v>6003</v>
      </c>
      <c r="B18" s="267" t="s">
        <v>6052</v>
      </c>
      <c r="C18" s="620">
        <v>2500</v>
      </c>
    </row>
    <row r="19" spans="1:3" s="112" customFormat="1" ht="33.75" customHeight="1" x14ac:dyDescent="0.25">
      <c r="A19" s="266" t="s">
        <v>6003</v>
      </c>
      <c r="B19" s="267" t="s">
        <v>6043</v>
      </c>
      <c r="C19" s="620">
        <v>500</v>
      </c>
    </row>
    <row r="20" spans="1:3" s="112" customFormat="1" ht="33.75" customHeight="1" x14ac:dyDescent="0.25">
      <c r="A20" s="266" t="s">
        <v>6004</v>
      </c>
      <c r="B20" s="267" t="s">
        <v>6053</v>
      </c>
      <c r="C20" s="620">
        <v>4210</v>
      </c>
    </row>
    <row r="21" spans="1:3" s="112" customFormat="1" ht="33.75" customHeight="1" x14ac:dyDescent="0.25">
      <c r="A21" s="266" t="s">
        <v>6004</v>
      </c>
      <c r="B21" s="267" t="s">
        <v>6054</v>
      </c>
      <c r="C21" s="620">
        <v>1265</v>
      </c>
    </row>
    <row r="22" spans="1:3" s="112" customFormat="1" ht="33.75" customHeight="1" x14ac:dyDescent="0.25">
      <c r="A22" s="266" t="s">
        <v>2285</v>
      </c>
      <c r="B22" s="267" t="s">
        <v>6042</v>
      </c>
      <c r="C22" s="620">
        <v>1000</v>
      </c>
    </row>
    <row r="23" spans="1:3" s="112" customFormat="1" ht="33.75" customHeight="1" x14ac:dyDescent="0.25">
      <c r="A23" s="266" t="s">
        <v>1473</v>
      </c>
      <c r="B23" s="267" t="s">
        <v>6050</v>
      </c>
      <c r="C23" s="620">
        <v>516.46</v>
      </c>
    </row>
    <row r="24" spans="1:3" s="112" customFormat="1" ht="33.75" customHeight="1" x14ac:dyDescent="0.25">
      <c r="A24" s="266" t="s">
        <v>6005</v>
      </c>
      <c r="B24" s="267" t="s">
        <v>6055</v>
      </c>
      <c r="C24" s="620">
        <v>4500</v>
      </c>
    </row>
    <row r="25" spans="1:3" s="111" customFormat="1" ht="33.75" customHeight="1" x14ac:dyDescent="0.25">
      <c r="A25" s="622" t="s">
        <v>1474</v>
      </c>
      <c r="B25" s="628" t="s">
        <v>6050</v>
      </c>
      <c r="C25" s="621">
        <v>2500</v>
      </c>
    </row>
    <row r="26" spans="1:3" ht="33.75" customHeight="1" x14ac:dyDescent="0.25">
      <c r="A26" s="642" t="s">
        <v>2287</v>
      </c>
      <c r="B26" s="629" t="s">
        <v>6050</v>
      </c>
      <c r="C26" s="620">
        <v>500</v>
      </c>
    </row>
    <row r="27" spans="1:3" ht="33.75" customHeight="1" x14ac:dyDescent="0.25">
      <c r="A27" s="641" t="s">
        <v>6006</v>
      </c>
      <c r="B27" s="629" t="s">
        <v>6007</v>
      </c>
      <c r="C27" s="620">
        <v>2100</v>
      </c>
    </row>
    <row r="28" spans="1:3" ht="33.75" customHeight="1" x14ac:dyDescent="0.25">
      <c r="A28" s="641" t="s">
        <v>1475</v>
      </c>
      <c r="B28" s="629" t="s">
        <v>6040</v>
      </c>
      <c r="C28" s="620">
        <v>3000</v>
      </c>
    </row>
    <row r="29" spans="1:3" ht="33.75" customHeight="1" x14ac:dyDescent="0.25">
      <c r="A29" s="624" t="s">
        <v>722</v>
      </c>
      <c r="B29" s="629" t="s">
        <v>6050</v>
      </c>
      <c r="C29" s="521">
        <v>4648.1099999999997</v>
      </c>
    </row>
    <row r="30" spans="1:3" ht="33.75" customHeight="1" x14ac:dyDescent="0.25">
      <c r="A30" s="624" t="s">
        <v>2286</v>
      </c>
      <c r="B30" s="629" t="s">
        <v>6056</v>
      </c>
      <c r="C30" s="521">
        <v>70</v>
      </c>
    </row>
    <row r="31" spans="1:3" ht="33.75" customHeight="1" x14ac:dyDescent="0.25">
      <c r="A31" s="642" t="s">
        <v>1775</v>
      </c>
      <c r="B31" s="629" t="s">
        <v>6057</v>
      </c>
      <c r="C31" s="620">
        <v>58000</v>
      </c>
    </row>
    <row r="32" spans="1:3" ht="17.7" x14ac:dyDescent="0.3">
      <c r="A32" s="626" t="s">
        <v>38</v>
      </c>
      <c r="B32" s="625"/>
      <c r="C32" s="627">
        <f>SUM(C7:C31)</f>
        <v>177592.69</v>
      </c>
    </row>
  </sheetData>
  <sortState ref="A7:C31">
    <sortCondition ref="A7:A31"/>
  </sortState>
  <mergeCells count="3">
    <mergeCell ref="A2:C2"/>
    <mergeCell ref="A3:C3"/>
    <mergeCell ref="A4:C4"/>
  </mergeCells>
  <printOptions horizontalCentered="1"/>
  <pageMargins left="0.59055118110236227" right="0.59055118110236227" top="0.70866141732283472" bottom="0.70866141732283472" header="0.27559055118110237" footer="0.27559055118110237"/>
  <pageSetup paperSize="9" scale="63" firstPageNumber="51" orientation="portrait" useFirstPageNumber="1" r:id="rId1"/>
  <headerFooter alignWithMargins="0">
    <oddHeader>&amp;C&amp;"Times New Roman,Grassetto"&amp;20&amp;A</oddHeader>
    <oddFooter>&amp;C&amp;"Times New Roman,Normale"&amp;18&amp;P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2"/>
  <sheetViews>
    <sheetView workbookViewId="0">
      <selection activeCell="B15" sqref="B15"/>
    </sheetView>
  </sheetViews>
  <sheetFormatPr defaultColWidth="9.125" defaultRowHeight="13.1" x14ac:dyDescent="0.25"/>
  <cols>
    <col min="1" max="1" width="69.875" style="207" customWidth="1"/>
    <col min="2" max="2" width="15.375" style="207" customWidth="1"/>
    <col min="3" max="16384" width="9.125" style="207"/>
  </cols>
  <sheetData>
    <row r="3" spans="1:2" ht="15.05" x14ac:dyDescent="0.25">
      <c r="A3" s="1046" t="s">
        <v>1479</v>
      </c>
      <c r="B3" s="1046"/>
    </row>
    <row r="4" spans="1:2" ht="23.25" customHeight="1" x14ac:dyDescent="0.25">
      <c r="A4" s="1047" t="s">
        <v>1567</v>
      </c>
      <c r="B4" s="1047"/>
    </row>
    <row r="5" spans="1:2" ht="24.75" customHeight="1" x14ac:dyDescent="0.25">
      <c r="A5" s="1048" t="s">
        <v>5995</v>
      </c>
      <c r="B5" s="1048"/>
    </row>
    <row r="6" spans="1:2" ht="15.05" x14ac:dyDescent="0.25">
      <c r="A6" s="208"/>
      <c r="B6" s="208"/>
    </row>
    <row r="7" spans="1:2" ht="31.6" customHeight="1" x14ac:dyDescent="0.25">
      <c r="A7" s="209" t="s">
        <v>1480</v>
      </c>
      <c r="B7" s="260" t="s">
        <v>313</v>
      </c>
    </row>
    <row r="8" spans="1:2" s="210" customFormat="1" ht="28.5" customHeight="1" x14ac:dyDescent="0.2">
      <c r="A8" s="239" t="s">
        <v>2288</v>
      </c>
      <c r="B8" s="261">
        <v>632464.54</v>
      </c>
    </row>
    <row r="9" spans="1:2" s="210" customFormat="1" ht="28.5" customHeight="1" x14ac:dyDescent="0.2">
      <c r="A9" s="239" t="s">
        <v>2289</v>
      </c>
      <c r="B9" s="261">
        <v>731364.47</v>
      </c>
    </row>
    <row r="10" spans="1:2" s="210" customFormat="1" ht="28.5" customHeight="1" x14ac:dyDescent="0.2">
      <c r="A10" s="239" t="s">
        <v>2290</v>
      </c>
      <c r="B10" s="261">
        <v>313053.61</v>
      </c>
    </row>
    <row r="11" spans="1:2" s="210" customFormat="1" ht="28.5" customHeight="1" x14ac:dyDescent="0.2">
      <c r="A11" s="239" t="s">
        <v>2291</v>
      </c>
      <c r="B11" s="261">
        <v>34364.07</v>
      </c>
    </row>
    <row r="12" spans="1:2" s="211" customFormat="1" ht="25.55" customHeight="1" x14ac:dyDescent="0.25">
      <c r="A12" s="240" t="s">
        <v>1481</v>
      </c>
      <c r="B12" s="262">
        <f>SUM(B8:B11)</f>
        <v>1711246.6900000002</v>
      </c>
    </row>
  </sheetData>
  <mergeCells count="3">
    <mergeCell ref="A3:B3"/>
    <mergeCell ref="A4:B4"/>
    <mergeCell ref="A5:B5"/>
  </mergeCells>
  <printOptions horizontalCentered="1"/>
  <pageMargins left="0.59055118110236227" right="0.59055118110236227" top="0.70866141732283472" bottom="0.70866141732283472" header="0.27559055118110237" footer="0.27559055118110237"/>
  <pageSetup paperSize="9" firstPageNumber="52" orientation="portrait" useFirstPageNumber="1" r:id="rId1"/>
  <headerFooter>
    <oddHeader>&amp;C&amp;"Times New Roman,Grassetto"&amp;12&amp;A</oddHeader>
    <oddFooter>&amp;C&amp;"Times New Roman,Normale"&amp;P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zoomScaleNormal="100" workbookViewId="0">
      <selection activeCell="A45" sqref="A45"/>
    </sheetView>
  </sheetViews>
  <sheetFormatPr defaultRowHeight="12.45" x14ac:dyDescent="0.2"/>
  <cols>
    <col min="1" max="1" width="40" customWidth="1"/>
    <col min="2" max="2" width="32.875" customWidth="1"/>
    <col min="3" max="3" width="15" customWidth="1"/>
    <col min="4" max="4" width="14.625" customWidth="1"/>
    <col min="5" max="5" width="16.5" bestFit="1" customWidth="1"/>
    <col min="6" max="7" width="14.625" customWidth="1"/>
    <col min="8" max="8" width="24.5" bestFit="1" customWidth="1"/>
    <col min="9" max="9" width="16.875" customWidth="1"/>
    <col min="10" max="10" width="34.625" customWidth="1"/>
    <col min="11" max="11" width="5.125" bestFit="1" customWidth="1"/>
    <col min="12" max="12" width="10.375" customWidth="1"/>
  </cols>
  <sheetData>
    <row r="1" spans="1:12" ht="15.55" customHeight="1" x14ac:dyDescent="0.25">
      <c r="A1" s="1051">
        <v>53</v>
      </c>
      <c r="B1" s="1049"/>
      <c r="C1" s="1049"/>
      <c r="D1" s="1049"/>
      <c r="E1" s="1049"/>
      <c r="F1" s="1049"/>
      <c r="G1" s="1049"/>
      <c r="H1" s="1049"/>
      <c r="I1" s="1049"/>
      <c r="J1" s="1049"/>
      <c r="K1" s="341"/>
      <c r="L1" s="1050" t="s">
        <v>2111</v>
      </c>
    </row>
    <row r="2" spans="1:12" ht="15.05" x14ac:dyDescent="0.25">
      <c r="A2" s="1051"/>
      <c r="B2" s="1049" t="s">
        <v>2374</v>
      </c>
      <c r="C2" s="1049"/>
      <c r="D2" s="1049"/>
      <c r="E2" s="1049"/>
      <c r="F2" s="1049"/>
      <c r="G2" s="1049"/>
      <c r="H2" s="1049"/>
      <c r="I2" s="1049"/>
      <c r="J2" s="1049"/>
      <c r="K2" s="341"/>
      <c r="L2" s="1050"/>
    </row>
    <row r="3" spans="1:12" ht="15.75" thickBot="1" x14ac:dyDescent="0.3">
      <c r="A3" s="1051"/>
      <c r="B3" s="353"/>
      <c r="C3" s="353"/>
      <c r="D3" s="353"/>
      <c r="E3" s="353"/>
      <c r="F3" s="353"/>
      <c r="G3" s="353"/>
      <c r="H3" s="353"/>
      <c r="I3" s="353"/>
      <c r="J3" s="353"/>
      <c r="K3" s="1"/>
      <c r="L3" s="1050"/>
    </row>
    <row r="4" spans="1:12" s="278" customFormat="1" ht="15.05" x14ac:dyDescent="0.25">
      <c r="A4" s="1051"/>
      <c r="B4" s="354" t="s">
        <v>2093</v>
      </c>
      <c r="C4" s="354" t="s">
        <v>4</v>
      </c>
      <c r="D4" s="354" t="s">
        <v>2094</v>
      </c>
      <c r="E4" s="355" t="s">
        <v>2094</v>
      </c>
      <c r="F4" s="354" t="s">
        <v>2095</v>
      </c>
      <c r="G4" s="354" t="s">
        <v>2094</v>
      </c>
      <c r="H4" s="356" t="s">
        <v>2096</v>
      </c>
      <c r="I4" s="357" t="s">
        <v>2094</v>
      </c>
      <c r="J4" s="358" t="s">
        <v>2097</v>
      </c>
      <c r="K4" s="344" t="s">
        <v>1273</v>
      </c>
      <c r="L4" s="1050"/>
    </row>
    <row r="5" spans="1:12" s="278" customFormat="1" ht="15.05" x14ac:dyDescent="0.25">
      <c r="A5" s="1051"/>
      <c r="B5" s="359"/>
      <c r="C5" s="359" t="s">
        <v>2098</v>
      </c>
      <c r="D5" s="359">
        <v>2008</v>
      </c>
      <c r="E5" s="360">
        <v>2009</v>
      </c>
      <c r="F5" s="359">
        <v>2010</v>
      </c>
      <c r="G5" s="359">
        <v>2011</v>
      </c>
      <c r="H5" s="361" t="s">
        <v>2099</v>
      </c>
      <c r="I5" s="362">
        <v>2014</v>
      </c>
      <c r="J5" s="363" t="s">
        <v>2100</v>
      </c>
      <c r="K5" s="345"/>
      <c r="L5" s="1050"/>
    </row>
    <row r="6" spans="1:12" s="278" customFormat="1" ht="15.75" thickBot="1" x14ac:dyDescent="0.3">
      <c r="A6" s="1051"/>
      <c r="B6" s="364"/>
      <c r="C6" s="364"/>
      <c r="D6" s="364"/>
      <c r="E6" s="365"/>
      <c r="F6" s="364"/>
      <c r="G6" s="364"/>
      <c r="H6" s="366"/>
      <c r="I6" s="367"/>
      <c r="J6" s="368"/>
      <c r="K6" s="346"/>
      <c r="L6" s="1050"/>
    </row>
    <row r="7" spans="1:12" ht="45.2" x14ac:dyDescent="0.25">
      <c r="A7" s="1051"/>
      <c r="B7" s="369" t="s">
        <v>2375</v>
      </c>
      <c r="C7" s="370" t="s">
        <v>128</v>
      </c>
      <c r="D7" s="371"/>
      <c r="E7" s="371"/>
      <c r="F7" s="371"/>
      <c r="G7" s="371">
        <v>26999.4</v>
      </c>
      <c r="H7" s="372">
        <v>13499.7</v>
      </c>
      <c r="I7" s="373">
        <v>12043.28</v>
      </c>
      <c r="J7" s="374" t="s">
        <v>2376</v>
      </c>
      <c r="K7" s="347"/>
      <c r="L7" s="1050"/>
    </row>
    <row r="8" spans="1:12" ht="15.75" thickBot="1" x14ac:dyDescent="0.3">
      <c r="A8" s="1051"/>
      <c r="B8" s="375"/>
      <c r="C8" s="376"/>
      <c r="D8" s="377"/>
      <c r="E8" s="377"/>
      <c r="F8" s="377"/>
      <c r="G8" s="377"/>
      <c r="H8" s="378"/>
      <c r="I8" s="379"/>
      <c r="J8" s="380"/>
      <c r="K8" s="348"/>
      <c r="L8" s="1050"/>
    </row>
    <row r="9" spans="1:12" ht="30.15" x14ac:dyDescent="0.25">
      <c r="A9" s="1051"/>
      <c r="B9" s="381" t="s">
        <v>2101</v>
      </c>
      <c r="C9" s="370" t="s">
        <v>94</v>
      </c>
      <c r="D9" s="371"/>
      <c r="E9" s="371">
        <v>453155.99</v>
      </c>
      <c r="F9" s="370"/>
      <c r="G9" s="370"/>
      <c r="H9" s="372">
        <v>226577.995</v>
      </c>
      <c r="I9" s="373">
        <v>178549.29</v>
      </c>
      <c r="J9" s="374" t="s">
        <v>2377</v>
      </c>
      <c r="K9" s="347" t="s">
        <v>2102</v>
      </c>
      <c r="L9" s="1050"/>
    </row>
    <row r="10" spans="1:12" ht="19" x14ac:dyDescent="0.55000000000000004">
      <c r="A10" s="1051"/>
      <c r="B10" s="382"/>
      <c r="C10" s="383" t="s">
        <v>2378</v>
      </c>
      <c r="D10" s="384"/>
      <c r="E10" s="384">
        <v>195585</v>
      </c>
      <c r="F10" s="384"/>
      <c r="G10" s="384"/>
      <c r="H10" s="385">
        <v>97792.5</v>
      </c>
      <c r="I10" s="386">
        <v>53023.95</v>
      </c>
      <c r="J10" s="387"/>
      <c r="K10" s="349"/>
      <c r="L10" s="1050"/>
    </row>
    <row r="11" spans="1:12" ht="15.05" x14ac:dyDescent="0.25">
      <c r="A11" s="1051"/>
      <c r="B11" s="382"/>
      <c r="C11" s="383"/>
      <c r="D11" s="384"/>
      <c r="E11" s="384"/>
      <c r="F11" s="384"/>
      <c r="G11" s="384"/>
      <c r="H11" s="388">
        <v>324370.495</v>
      </c>
      <c r="I11" s="389">
        <v>231573.24</v>
      </c>
      <c r="J11" s="387"/>
      <c r="K11" s="349"/>
      <c r="L11" s="1050"/>
    </row>
    <row r="12" spans="1:12" ht="15.75" thickBot="1" x14ac:dyDescent="0.3">
      <c r="A12" s="1051"/>
      <c r="B12" s="375"/>
      <c r="C12" s="376"/>
      <c r="D12" s="377"/>
      <c r="E12" s="377"/>
      <c r="F12" s="377"/>
      <c r="G12" s="377"/>
      <c r="H12" s="378"/>
      <c r="I12" s="379"/>
      <c r="J12" s="376"/>
      <c r="K12" s="348"/>
      <c r="L12" s="1050"/>
    </row>
    <row r="13" spans="1:12" ht="30.15" x14ac:dyDescent="0.25">
      <c r="A13" s="1051"/>
      <c r="B13" s="381" t="s">
        <v>2104</v>
      </c>
      <c r="C13" s="370" t="s">
        <v>1810</v>
      </c>
      <c r="D13" s="371"/>
      <c r="E13" s="371">
        <v>89784.75</v>
      </c>
      <c r="F13" s="371"/>
      <c r="G13" s="371"/>
      <c r="H13" s="372">
        <v>44892.375</v>
      </c>
      <c r="I13" s="373">
        <v>35616.43</v>
      </c>
      <c r="J13" s="374" t="s">
        <v>2379</v>
      </c>
      <c r="K13" s="350"/>
      <c r="L13" s="1050"/>
    </row>
    <row r="14" spans="1:12" ht="19" x14ac:dyDescent="0.55000000000000004">
      <c r="A14" s="1051"/>
      <c r="B14" s="382"/>
      <c r="C14" s="383" t="s">
        <v>2380</v>
      </c>
      <c r="D14" s="384"/>
      <c r="E14" s="384">
        <v>107766.88</v>
      </c>
      <c r="F14" s="384"/>
      <c r="G14" s="384"/>
      <c r="H14" s="385">
        <v>53883.44</v>
      </c>
      <c r="I14" s="386">
        <v>31990.85</v>
      </c>
      <c r="J14" s="387"/>
      <c r="K14" s="349"/>
      <c r="L14" s="1050"/>
    </row>
    <row r="15" spans="1:12" ht="15.05" x14ac:dyDescent="0.25">
      <c r="A15" s="1051"/>
      <c r="B15" s="382"/>
      <c r="C15" s="383"/>
      <c r="D15" s="384"/>
      <c r="E15" s="384"/>
      <c r="F15" s="384"/>
      <c r="G15" s="384"/>
      <c r="H15" s="388">
        <v>98775.815000000002</v>
      </c>
      <c r="I15" s="389">
        <v>67607.28</v>
      </c>
      <c r="J15" s="387"/>
      <c r="K15" s="349"/>
      <c r="L15" s="1050"/>
    </row>
    <row r="16" spans="1:12" ht="15.75" thickBot="1" x14ac:dyDescent="0.3">
      <c r="A16" s="1051"/>
      <c r="B16" s="375"/>
      <c r="C16" s="376"/>
      <c r="D16" s="377"/>
      <c r="E16" s="390"/>
      <c r="F16" s="377"/>
      <c r="G16" s="377"/>
      <c r="H16" s="378"/>
      <c r="I16" s="391"/>
      <c r="J16" s="380"/>
      <c r="K16" s="348"/>
      <c r="L16" s="1050"/>
    </row>
    <row r="17" spans="1:12" ht="15.05" x14ac:dyDescent="0.25">
      <c r="A17" s="1051"/>
      <c r="B17" s="381"/>
      <c r="C17" s="370"/>
      <c r="D17" s="371"/>
      <c r="E17" s="392"/>
      <c r="F17" s="371"/>
      <c r="G17" s="371"/>
      <c r="H17" s="372"/>
      <c r="I17" s="393"/>
      <c r="J17" s="394"/>
      <c r="K17" s="350"/>
      <c r="L17" s="1050"/>
    </row>
    <row r="18" spans="1:12" ht="30.15" x14ac:dyDescent="0.25">
      <c r="A18" s="1051"/>
      <c r="B18" s="395" t="s">
        <v>2105</v>
      </c>
      <c r="C18" s="383" t="s">
        <v>2106</v>
      </c>
      <c r="D18" s="384"/>
      <c r="E18" s="384">
        <v>12967.29</v>
      </c>
      <c r="F18" s="384"/>
      <c r="G18" s="384"/>
      <c r="H18" s="388">
        <v>2593.4580000000005</v>
      </c>
      <c r="I18" s="389">
        <v>2487.38</v>
      </c>
      <c r="J18" s="396" t="s">
        <v>2381</v>
      </c>
      <c r="K18" s="349"/>
      <c r="L18" s="1050"/>
    </row>
    <row r="19" spans="1:12" ht="19" x14ac:dyDescent="0.55000000000000004">
      <c r="A19" s="1051"/>
      <c r="B19" s="397"/>
      <c r="C19" s="383" t="s">
        <v>2382</v>
      </c>
      <c r="D19" s="384"/>
      <c r="E19" s="384">
        <v>59427.68</v>
      </c>
      <c r="F19" s="383"/>
      <c r="G19" s="383"/>
      <c r="H19" s="385">
        <v>11885.536</v>
      </c>
      <c r="I19" s="386">
        <v>3073.04</v>
      </c>
      <c r="J19" s="387"/>
      <c r="K19" s="349"/>
      <c r="L19" s="1050"/>
    </row>
    <row r="20" spans="1:12" ht="15.75" x14ac:dyDescent="0.3">
      <c r="A20" s="1051"/>
      <c r="B20" s="397"/>
      <c r="C20" s="383"/>
      <c r="D20" s="384"/>
      <c r="E20" s="384"/>
      <c r="F20" s="383"/>
      <c r="G20" s="383"/>
      <c r="H20" s="388">
        <v>14478.994000000001</v>
      </c>
      <c r="I20" s="389">
        <v>5560.42</v>
      </c>
      <c r="J20" s="387"/>
      <c r="K20" s="349"/>
      <c r="L20" s="1050"/>
    </row>
    <row r="21" spans="1:12" ht="15.75" thickBot="1" x14ac:dyDescent="0.3">
      <c r="A21" s="1051"/>
      <c r="B21" s="375"/>
      <c r="C21" s="376"/>
      <c r="D21" s="377"/>
      <c r="E21" s="398"/>
      <c r="F21" s="377"/>
      <c r="G21" s="377"/>
      <c r="H21" s="378"/>
      <c r="I21" s="379"/>
      <c r="J21" s="376"/>
      <c r="K21" s="348"/>
      <c r="L21" s="1050"/>
    </row>
    <row r="22" spans="1:12" ht="30.15" x14ac:dyDescent="0.25">
      <c r="A22" s="1051"/>
      <c r="B22" s="381" t="s">
        <v>152</v>
      </c>
      <c r="C22" s="370" t="s">
        <v>151</v>
      </c>
      <c r="D22" s="371"/>
      <c r="E22" s="371">
        <v>157956</v>
      </c>
      <c r="F22" s="371"/>
      <c r="G22" s="371"/>
      <c r="H22" s="372">
        <v>31591.200000000001</v>
      </c>
      <c r="I22" s="373">
        <v>8512.09</v>
      </c>
      <c r="J22" s="374" t="s">
        <v>2381</v>
      </c>
      <c r="K22" s="347" t="s">
        <v>2103</v>
      </c>
      <c r="L22" s="1050"/>
    </row>
    <row r="23" spans="1:12" ht="15.75" thickBot="1" x14ac:dyDescent="0.3">
      <c r="A23" s="1051"/>
      <c r="B23" s="375"/>
      <c r="C23" s="376"/>
      <c r="D23" s="377"/>
      <c r="E23" s="399"/>
      <c r="F23" s="377"/>
      <c r="G23" s="377"/>
      <c r="H23" s="378"/>
      <c r="I23" s="379"/>
      <c r="J23" s="380"/>
      <c r="K23" s="348"/>
      <c r="L23" s="1050"/>
    </row>
    <row r="24" spans="1:12" ht="45.2" x14ac:dyDescent="0.25">
      <c r="A24" s="1051"/>
      <c r="B24" s="381" t="s">
        <v>140</v>
      </c>
      <c r="C24" s="370" t="s">
        <v>139</v>
      </c>
      <c r="D24" s="371">
        <v>179931.12</v>
      </c>
      <c r="E24" s="371"/>
      <c r="F24" s="371"/>
      <c r="G24" s="371"/>
      <c r="H24" s="372">
        <v>179000</v>
      </c>
      <c r="I24" s="373">
        <v>131199.93</v>
      </c>
      <c r="J24" s="374" t="s">
        <v>2383</v>
      </c>
      <c r="K24" s="350"/>
      <c r="L24" s="1050"/>
    </row>
    <row r="25" spans="1:12" ht="16.399999999999999" thickBot="1" x14ac:dyDescent="0.35">
      <c r="A25" s="1051"/>
      <c r="B25" s="400"/>
      <c r="C25" s="376"/>
      <c r="D25" s="377"/>
      <c r="E25" s="377"/>
      <c r="F25" s="377"/>
      <c r="G25" s="377"/>
      <c r="H25" s="378"/>
      <c r="I25" s="391"/>
      <c r="J25" s="380"/>
      <c r="K25" s="349"/>
      <c r="L25" s="1050"/>
    </row>
    <row r="26" spans="1:12" ht="45.2" x14ac:dyDescent="0.25">
      <c r="A26" s="1051"/>
      <c r="B26" s="369" t="s">
        <v>2384</v>
      </c>
      <c r="C26" s="370" t="s">
        <v>169</v>
      </c>
      <c r="D26" s="370"/>
      <c r="E26" s="401"/>
      <c r="F26" s="371">
        <v>1170000</v>
      </c>
      <c r="G26" s="371"/>
      <c r="H26" s="372">
        <v>1053000</v>
      </c>
      <c r="I26" s="393">
        <v>1052524.02</v>
      </c>
      <c r="J26" s="369" t="s">
        <v>2385</v>
      </c>
      <c r="K26" s="351" t="s">
        <v>2107</v>
      </c>
      <c r="L26" s="1050"/>
    </row>
    <row r="27" spans="1:12" ht="15.75" thickBot="1" x14ac:dyDescent="0.3">
      <c r="A27" s="1051"/>
      <c r="B27" s="375"/>
      <c r="C27" s="376"/>
      <c r="D27" s="377"/>
      <c r="E27" s="377"/>
      <c r="F27" s="377"/>
      <c r="G27" s="377"/>
      <c r="H27" s="378"/>
      <c r="I27" s="402"/>
      <c r="J27" s="375"/>
      <c r="K27" s="352"/>
      <c r="L27" s="1050"/>
    </row>
    <row r="28" spans="1:12" ht="60.25" x14ac:dyDescent="0.25">
      <c r="A28" s="1051"/>
      <c r="B28" s="381" t="s">
        <v>2108</v>
      </c>
      <c r="C28" s="370" t="s">
        <v>124</v>
      </c>
      <c r="D28" s="370"/>
      <c r="E28" s="370"/>
      <c r="F28" s="370"/>
      <c r="G28" s="370"/>
      <c r="H28" s="372">
        <v>21390000</v>
      </c>
      <c r="I28" s="393">
        <v>3076185.99</v>
      </c>
      <c r="J28" s="374" t="s">
        <v>2386</v>
      </c>
      <c r="K28" s="351" t="s">
        <v>2109</v>
      </c>
      <c r="L28" s="1050"/>
    </row>
    <row r="29" spans="1:12" ht="17.05" x14ac:dyDescent="0.4">
      <c r="A29" s="1051"/>
      <c r="B29" s="382"/>
      <c r="C29" s="383" t="s">
        <v>219</v>
      </c>
      <c r="D29" s="383"/>
      <c r="E29" s="383"/>
      <c r="F29" s="383"/>
      <c r="G29" s="383"/>
      <c r="H29" s="388"/>
      <c r="I29" s="386">
        <v>3429374.89</v>
      </c>
      <c r="J29" s="387"/>
      <c r="K29" s="349"/>
      <c r="L29" s="1050"/>
    </row>
    <row r="30" spans="1:12" ht="15.05" x14ac:dyDescent="0.25">
      <c r="A30" s="1051"/>
      <c r="B30" s="382"/>
      <c r="C30" s="383"/>
      <c r="D30" s="383"/>
      <c r="E30" s="383"/>
      <c r="F30" s="383"/>
      <c r="G30" s="383"/>
      <c r="H30" s="388"/>
      <c r="I30" s="403">
        <v>6505560.8800000008</v>
      </c>
      <c r="J30" s="387"/>
      <c r="K30" s="349"/>
      <c r="L30" s="1050"/>
    </row>
    <row r="31" spans="1:12" ht="15.75" thickBot="1" x14ac:dyDescent="0.3">
      <c r="A31" s="1051"/>
      <c r="B31" s="375"/>
      <c r="C31" s="376"/>
      <c r="D31" s="376"/>
      <c r="E31" s="376"/>
      <c r="F31" s="376"/>
      <c r="G31" s="376"/>
      <c r="H31" s="378"/>
      <c r="I31" s="402"/>
      <c r="J31" s="404"/>
      <c r="K31" s="348"/>
      <c r="L31" s="1050"/>
    </row>
    <row r="32" spans="1:12" ht="45.2" x14ac:dyDescent="0.25">
      <c r="A32" s="1051"/>
      <c r="B32" s="381" t="s">
        <v>211</v>
      </c>
      <c r="C32" s="370" t="s">
        <v>210</v>
      </c>
      <c r="D32" s="370"/>
      <c r="E32" s="370"/>
      <c r="F32" s="370"/>
      <c r="G32" s="370"/>
      <c r="H32" s="372">
        <v>38035.019999999997</v>
      </c>
      <c r="I32" s="393">
        <v>25227.59</v>
      </c>
      <c r="J32" s="374" t="s">
        <v>2387</v>
      </c>
      <c r="K32" s="351" t="s">
        <v>2110</v>
      </c>
      <c r="L32" s="1050"/>
    </row>
    <row r="33" spans="1:12" ht="19" x14ac:dyDescent="0.55000000000000004">
      <c r="A33" s="1051"/>
      <c r="B33" s="382"/>
      <c r="C33" s="383" t="s">
        <v>2388</v>
      </c>
      <c r="D33" s="383"/>
      <c r="E33" s="383"/>
      <c r="F33" s="383"/>
      <c r="G33" s="383"/>
      <c r="H33" s="385">
        <v>40228.379999999997</v>
      </c>
      <c r="I33" s="386">
        <v>42472.160000000003</v>
      </c>
      <c r="J33" s="396"/>
      <c r="K33" s="349"/>
      <c r="L33" s="1050"/>
    </row>
    <row r="34" spans="1:12" ht="15.75" thickBot="1" x14ac:dyDescent="0.3">
      <c r="A34" s="1051"/>
      <c r="B34" s="375"/>
      <c r="C34" s="376"/>
      <c r="D34" s="376"/>
      <c r="E34" s="376"/>
      <c r="F34" s="376"/>
      <c r="G34" s="376"/>
      <c r="H34" s="378">
        <v>78263.399999999994</v>
      </c>
      <c r="I34" s="391">
        <v>67699.75</v>
      </c>
      <c r="J34" s="404"/>
      <c r="K34" s="348"/>
      <c r="L34" s="1050"/>
    </row>
    <row r="35" spans="1:12" ht="15.05" x14ac:dyDescent="0.25">
      <c r="A35" s="1051"/>
      <c r="B35" s="353"/>
      <c r="C35" s="353"/>
      <c r="D35" s="353"/>
      <c r="E35" s="353"/>
      <c r="F35" s="353"/>
      <c r="G35" s="353"/>
      <c r="H35" s="353"/>
      <c r="I35" s="353"/>
      <c r="J35" s="353"/>
      <c r="L35" s="1050"/>
    </row>
    <row r="36" spans="1:12" ht="15.05" x14ac:dyDescent="0.25">
      <c r="A36" s="1051"/>
      <c r="B36" s="405" t="s">
        <v>1273</v>
      </c>
      <c r="C36" s="353"/>
      <c r="D36" s="353"/>
      <c r="E36" s="353"/>
      <c r="F36" s="353"/>
      <c r="G36" s="353"/>
      <c r="H36" s="353"/>
      <c r="I36" s="353"/>
      <c r="J36" s="353"/>
      <c r="L36" s="1050"/>
    </row>
    <row r="37" spans="1:12" ht="14.25" customHeight="1" x14ac:dyDescent="0.25">
      <c r="A37" s="1051"/>
      <c r="B37" s="353" t="s">
        <v>6415</v>
      </c>
      <c r="C37" s="353"/>
      <c r="D37" s="353"/>
      <c r="E37" s="353"/>
      <c r="F37" s="353"/>
      <c r="G37" s="353"/>
      <c r="H37" s="353"/>
      <c r="I37" s="353"/>
      <c r="J37" s="353"/>
      <c r="L37" s="1050"/>
    </row>
    <row r="38" spans="1:12" ht="14.25" customHeight="1" x14ac:dyDescent="0.25">
      <c r="A38" s="1051"/>
      <c r="B38" s="353" t="s">
        <v>6416</v>
      </c>
      <c r="C38" s="353"/>
      <c r="D38" s="353"/>
      <c r="E38" s="353"/>
      <c r="F38" s="353"/>
      <c r="G38" s="353"/>
      <c r="H38" s="353"/>
      <c r="I38" s="353"/>
      <c r="J38" s="353"/>
      <c r="L38" s="1050"/>
    </row>
    <row r="39" spans="1:12" ht="14.25" customHeight="1" x14ac:dyDescent="0.25">
      <c r="A39" s="1051"/>
      <c r="B39" s="353" t="s">
        <v>6420</v>
      </c>
      <c r="C39" s="353"/>
      <c r="D39" s="353"/>
      <c r="E39" s="353"/>
      <c r="F39" s="353"/>
      <c r="G39" s="353"/>
      <c r="H39" s="406"/>
      <c r="I39" s="353"/>
      <c r="J39" s="353"/>
      <c r="L39" s="1050"/>
    </row>
    <row r="40" spans="1:12" ht="15.05" x14ac:dyDescent="0.25">
      <c r="A40" s="1051"/>
      <c r="B40" s="353" t="s">
        <v>6421</v>
      </c>
      <c r="C40" s="353"/>
      <c r="D40" s="353"/>
      <c r="E40" s="353"/>
      <c r="F40" s="353"/>
      <c r="G40" s="353"/>
      <c r="H40" s="353"/>
      <c r="I40" s="353"/>
      <c r="J40" s="353"/>
      <c r="K40" s="279"/>
      <c r="L40" s="1050"/>
    </row>
    <row r="41" spans="1:12" ht="15.05" x14ac:dyDescent="0.25">
      <c r="A41" s="1051"/>
      <c r="B41" s="353" t="s">
        <v>6417</v>
      </c>
      <c r="C41" s="353"/>
      <c r="D41" s="353"/>
      <c r="E41" s="353"/>
      <c r="F41" s="353"/>
      <c r="G41" s="353"/>
      <c r="H41" s="353"/>
      <c r="I41" s="353"/>
      <c r="J41" s="353"/>
      <c r="L41" s="1050"/>
    </row>
    <row r="42" spans="1:12" s="279" customFormat="1" ht="15.05" x14ac:dyDescent="0.25">
      <c r="A42" s="1051"/>
      <c r="B42" s="353" t="s">
        <v>6419</v>
      </c>
      <c r="C42" s="353"/>
      <c r="D42" s="353"/>
      <c r="E42" s="353"/>
      <c r="F42" s="353"/>
      <c r="G42" s="353"/>
      <c r="H42" s="406"/>
      <c r="I42" s="353"/>
      <c r="J42" s="353"/>
      <c r="K42"/>
      <c r="L42" s="1050"/>
    </row>
    <row r="43" spans="1:12" s="279" customFormat="1" ht="15.05" x14ac:dyDescent="0.25">
      <c r="A43" s="1051"/>
      <c r="B43" s="353" t="s">
        <v>6418</v>
      </c>
      <c r="C43" s="353"/>
      <c r="D43" s="353"/>
      <c r="E43" s="353"/>
      <c r="F43" s="353"/>
      <c r="G43" s="353"/>
      <c r="H43" s="406"/>
      <c r="I43" s="353"/>
      <c r="J43" s="353"/>
      <c r="K43"/>
      <c r="L43" s="1050"/>
    </row>
    <row r="45" spans="1:12" x14ac:dyDescent="0.2">
      <c r="H45" s="228"/>
    </row>
  </sheetData>
  <mergeCells count="4">
    <mergeCell ref="B1:J1"/>
    <mergeCell ref="B2:J2"/>
    <mergeCell ref="L1:L43"/>
    <mergeCell ref="A1:A43"/>
  </mergeCells>
  <printOptions horizontalCentered="1" verticalCentered="1"/>
  <pageMargins left="0.47244094488188981" right="0.47244094488188981" top="0.47244094488188981" bottom="0.51181102362204722" header="0.27559055118110237" footer="0.27559055118110237"/>
  <pageSetup paperSize="9" scale="58" firstPageNumber="54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4" sqref="A4"/>
    </sheetView>
  </sheetViews>
  <sheetFormatPr defaultColWidth="9.125" defaultRowHeight="15.05" x14ac:dyDescent="0.25"/>
  <cols>
    <col min="1" max="1" width="85.125" style="353" customWidth="1"/>
    <col min="2" max="16384" width="9.125" style="353"/>
  </cols>
  <sheetData>
    <row r="1" spans="1:1" ht="30.8" customHeight="1" x14ac:dyDescent="0.25">
      <c r="A1" s="341" t="s">
        <v>2112</v>
      </c>
    </row>
    <row r="2" spans="1:1" ht="71.2" customHeight="1" x14ac:dyDescent="0.25">
      <c r="A2" s="407" t="s">
        <v>6422</v>
      </c>
    </row>
    <row r="3" spans="1:1" ht="132.55000000000001" customHeight="1" x14ac:dyDescent="0.25">
      <c r="A3" s="734" t="s">
        <v>6426</v>
      </c>
    </row>
    <row r="4" spans="1:1" ht="41.25" customHeight="1" x14ac:dyDescent="0.25">
      <c r="A4" s="407" t="s">
        <v>2389</v>
      </c>
    </row>
    <row r="5" spans="1:1" ht="60.25" x14ac:dyDescent="0.25">
      <c r="A5" s="276" t="s">
        <v>6423</v>
      </c>
    </row>
    <row r="6" spans="1:1" ht="40.6" customHeight="1" x14ac:dyDescent="0.25">
      <c r="A6" s="407" t="s">
        <v>2391</v>
      </c>
    </row>
    <row r="7" spans="1:1" ht="64" customHeight="1" x14ac:dyDescent="0.25">
      <c r="A7" s="276" t="s">
        <v>6425</v>
      </c>
    </row>
    <row r="8" spans="1:1" ht="40.6" customHeight="1" x14ac:dyDescent="0.25">
      <c r="A8" s="407" t="s">
        <v>2390</v>
      </c>
    </row>
    <row r="9" spans="1:1" ht="60.25" x14ac:dyDescent="0.25">
      <c r="A9" s="276" t="s">
        <v>6424</v>
      </c>
    </row>
    <row r="10" spans="1:1" ht="55" customHeight="1" x14ac:dyDescent="0.25"/>
    <row r="11" spans="1:1" ht="55" customHeight="1" x14ac:dyDescent="0.25"/>
    <row r="12" spans="1:1" ht="55" customHeight="1" x14ac:dyDescent="0.25"/>
    <row r="13" spans="1:1" ht="55" customHeight="1" x14ac:dyDescent="0.25"/>
    <row r="14" spans="1:1" ht="55" customHeight="1" x14ac:dyDescent="0.25"/>
    <row r="15" spans="1:1" ht="55" customHeight="1" x14ac:dyDescent="0.25"/>
    <row r="16" spans="1:1" ht="55" customHeight="1" x14ac:dyDescent="0.25"/>
    <row r="17" ht="55" customHeight="1" x14ac:dyDescent="0.25"/>
    <row r="18" ht="55" customHeight="1" x14ac:dyDescent="0.25"/>
    <row r="19" ht="55" customHeight="1" x14ac:dyDescent="0.25"/>
    <row r="20" ht="55" customHeight="1" x14ac:dyDescent="0.25"/>
    <row r="21" ht="55" customHeight="1" x14ac:dyDescent="0.25"/>
    <row r="22" ht="55" customHeight="1" x14ac:dyDescent="0.25"/>
    <row r="23" ht="55" customHeight="1" x14ac:dyDescent="0.25"/>
    <row r="24" ht="55" customHeight="1" x14ac:dyDescent="0.25"/>
    <row r="25" ht="55" customHeight="1" x14ac:dyDescent="0.25"/>
    <row r="26" ht="55" customHeight="1" x14ac:dyDescent="0.25"/>
  </sheetData>
  <pageMargins left="0.70866141732283472" right="0.70866141732283472" top="0.74803149606299213" bottom="0.74803149606299213" header="0.31496062992125984" footer="0.31496062992125984"/>
  <pageSetup paperSize="9" firstPageNumber="54" orientation="portrait" useFirstPageNumber="1" r:id="rId1"/>
  <headerFooter>
    <oddHeader>&amp;C&amp;"Times New Roman,Grassetto"&amp;12&amp;A</oddHeader>
    <oddFooter>&amp;C&amp;"Times New Roman,Normale"&amp;12&amp;P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zoomScaleNormal="100" workbookViewId="0">
      <selection activeCell="A33" sqref="A33"/>
    </sheetView>
  </sheetViews>
  <sheetFormatPr defaultColWidth="9.125" defaultRowHeight="13.1" x14ac:dyDescent="0.25"/>
  <cols>
    <col min="1" max="1" width="7" style="120" customWidth="1"/>
    <col min="2" max="2" width="8.875" style="120" customWidth="1"/>
    <col min="3" max="3" width="12.875" style="120" customWidth="1"/>
    <col min="4" max="4" width="11.875" style="120" customWidth="1"/>
    <col min="5" max="7" width="12.5" style="120" customWidth="1"/>
    <col min="8" max="8" width="13" style="120" customWidth="1"/>
    <col min="9" max="9" width="12.5" style="120" customWidth="1"/>
    <col min="10" max="10" width="13.375" style="120" customWidth="1"/>
    <col min="11" max="11" width="7.625" style="120" customWidth="1"/>
    <col min="12" max="12" width="11.625" style="120" customWidth="1"/>
    <col min="13" max="13" width="10.125" style="120" customWidth="1"/>
    <col min="14" max="14" width="7" style="120" customWidth="1"/>
    <col min="15" max="15" width="4.625" style="120" customWidth="1"/>
    <col min="16" max="16384" width="9.125" style="120"/>
  </cols>
  <sheetData>
    <row r="1" spans="1:14" s="280" customFormat="1" ht="2.95" customHeight="1" x14ac:dyDescent="0.2">
      <c r="A1" s="1052">
        <v>55</v>
      </c>
      <c r="N1" s="1053" t="s">
        <v>2141</v>
      </c>
    </row>
    <row r="2" spans="1:14" s="280" customFormat="1" ht="13.6" customHeight="1" x14ac:dyDescent="0.2">
      <c r="A2" s="1052"/>
      <c r="B2" s="1054"/>
      <c r="C2" s="1054"/>
      <c r="N2" s="1053"/>
    </row>
    <row r="3" spans="1:14" s="280" customFormat="1" ht="46.5" customHeight="1" x14ac:dyDescent="0.2">
      <c r="A3" s="1052"/>
      <c r="B3" s="1054"/>
      <c r="C3" s="1054"/>
      <c r="K3" s="1055" t="s">
        <v>2113</v>
      </c>
      <c r="L3" s="1055"/>
      <c r="M3" s="1055"/>
      <c r="N3" s="1053"/>
    </row>
    <row r="4" spans="1:14" s="280" customFormat="1" ht="25.55" customHeight="1" x14ac:dyDescent="0.2">
      <c r="A4" s="1052"/>
      <c r="B4" s="1054"/>
      <c r="C4" s="1054"/>
      <c r="E4" s="1056"/>
      <c r="F4" s="1056"/>
      <c r="G4" s="1056"/>
      <c r="H4" s="1056"/>
      <c r="K4" s="1055"/>
      <c r="L4" s="1055"/>
      <c r="M4" s="1055"/>
      <c r="N4" s="1053"/>
    </row>
    <row r="5" spans="1:14" s="280" customFormat="1" ht="2.95" customHeight="1" x14ac:dyDescent="0.2">
      <c r="A5" s="1052"/>
      <c r="E5" s="1056"/>
      <c r="F5" s="1056"/>
      <c r="G5" s="1056"/>
      <c r="H5" s="1056"/>
      <c r="K5" s="1055"/>
      <c r="L5" s="1055"/>
      <c r="M5" s="1055"/>
      <c r="N5" s="1053"/>
    </row>
    <row r="6" spans="1:14" s="280" customFormat="1" ht="3.8" customHeight="1" x14ac:dyDescent="0.2">
      <c r="A6" s="1052"/>
      <c r="E6" s="1056"/>
      <c r="F6" s="1056"/>
      <c r="G6" s="1056"/>
      <c r="H6" s="1056"/>
      <c r="N6" s="1053"/>
    </row>
    <row r="7" spans="1:14" s="280" customFormat="1" ht="7.55" customHeight="1" x14ac:dyDescent="0.2">
      <c r="A7" s="1052"/>
      <c r="N7" s="1053"/>
    </row>
    <row r="8" spans="1:14" s="280" customFormat="1" ht="18" customHeight="1" x14ac:dyDescent="0.2">
      <c r="A8" s="1052"/>
      <c r="B8" s="1057" t="s">
        <v>2114</v>
      </c>
      <c r="C8" s="1057"/>
      <c r="D8" s="1057"/>
      <c r="E8" s="1057"/>
      <c r="N8" s="1053"/>
    </row>
    <row r="9" spans="1:14" s="280" customFormat="1" ht="6.75" customHeight="1" x14ac:dyDescent="0.2">
      <c r="A9" s="1052"/>
      <c r="N9" s="1053"/>
    </row>
    <row r="10" spans="1:14" s="280" customFormat="1" ht="18" customHeight="1" x14ac:dyDescent="0.2">
      <c r="A10" s="1052"/>
      <c r="B10" s="408"/>
      <c r="C10" s="1058" t="s">
        <v>2115</v>
      </c>
      <c r="D10" s="1058"/>
      <c r="E10" s="1058"/>
      <c r="F10" s="1058" t="s">
        <v>2116</v>
      </c>
      <c r="G10" s="1058"/>
      <c r="H10" s="1058"/>
      <c r="I10" s="1059" t="s">
        <v>2117</v>
      </c>
      <c r="J10" s="1059"/>
      <c r="K10" s="1059"/>
      <c r="L10" s="1059"/>
      <c r="M10" s="1059"/>
      <c r="N10" s="1053"/>
    </row>
    <row r="11" spans="1:14" s="280" customFormat="1" ht="54" customHeight="1" x14ac:dyDescent="0.2">
      <c r="A11" s="1052"/>
      <c r="B11" s="409" t="s">
        <v>6427</v>
      </c>
      <c r="C11" s="410" t="s">
        <v>2118</v>
      </c>
      <c r="D11" s="410" t="s">
        <v>2119</v>
      </c>
      <c r="E11" s="410" t="s">
        <v>2120</v>
      </c>
      <c r="F11" s="410" t="s">
        <v>2121</v>
      </c>
      <c r="G11" s="410" t="s">
        <v>2122</v>
      </c>
      <c r="H11" s="410" t="s">
        <v>2123</v>
      </c>
      <c r="I11" s="411" t="s">
        <v>2124</v>
      </c>
      <c r="J11" s="411" t="s">
        <v>2125</v>
      </c>
      <c r="K11" s="411" t="s">
        <v>2126</v>
      </c>
      <c r="L11" s="411" t="s">
        <v>2127</v>
      </c>
      <c r="M11" s="411" t="s">
        <v>2128</v>
      </c>
      <c r="N11" s="1053"/>
    </row>
    <row r="12" spans="1:14" s="280" customFormat="1" ht="10" customHeight="1" x14ac:dyDescent="0.2">
      <c r="A12" s="1052"/>
      <c r="B12" s="412" t="s">
        <v>2129</v>
      </c>
      <c r="C12" s="413">
        <v>0</v>
      </c>
      <c r="D12" s="413">
        <v>0</v>
      </c>
      <c r="E12" s="413">
        <v>0</v>
      </c>
      <c r="F12" s="413">
        <v>0</v>
      </c>
      <c r="G12" s="413">
        <v>0</v>
      </c>
      <c r="H12" s="413">
        <v>0</v>
      </c>
      <c r="I12" s="413">
        <v>7.0057944900000004</v>
      </c>
      <c r="J12" s="413">
        <v>17.232263</v>
      </c>
      <c r="K12" s="413">
        <v>-10.22646851</v>
      </c>
      <c r="L12" s="414">
        <v>10.22646851</v>
      </c>
      <c r="M12" s="413">
        <v>231.06658184</v>
      </c>
      <c r="N12" s="1053"/>
    </row>
    <row r="13" spans="1:14" s="280" customFormat="1" ht="10" customHeight="1" x14ac:dyDescent="0.2">
      <c r="A13" s="1052"/>
      <c r="B13" s="412" t="s">
        <v>2130</v>
      </c>
      <c r="C13" s="413">
        <v>0</v>
      </c>
      <c r="D13" s="413">
        <v>0</v>
      </c>
      <c r="E13" s="413">
        <v>0</v>
      </c>
      <c r="F13" s="413">
        <v>0</v>
      </c>
      <c r="G13" s="413">
        <v>0</v>
      </c>
      <c r="H13" s="413">
        <v>0</v>
      </c>
      <c r="I13" s="413">
        <v>36.64644079</v>
      </c>
      <c r="J13" s="413">
        <v>39.957549540000002</v>
      </c>
      <c r="K13" s="413">
        <v>-3.3111087500000025</v>
      </c>
      <c r="L13" s="414">
        <v>3.3111087500000025</v>
      </c>
      <c r="M13" s="413">
        <v>237.9819416</v>
      </c>
      <c r="N13" s="1053"/>
    </row>
    <row r="14" spans="1:14" s="280" customFormat="1" ht="10" customHeight="1" x14ac:dyDescent="0.2">
      <c r="A14" s="1052"/>
      <c r="B14" s="412" t="s">
        <v>2131</v>
      </c>
      <c r="C14" s="413">
        <v>0</v>
      </c>
      <c r="D14" s="413">
        <v>0</v>
      </c>
      <c r="E14" s="413">
        <v>0</v>
      </c>
      <c r="F14" s="413">
        <v>0</v>
      </c>
      <c r="G14" s="413">
        <v>1.6962099999999997E-2</v>
      </c>
      <c r="H14" s="413">
        <v>0</v>
      </c>
      <c r="I14" s="413">
        <v>43.252242100000004</v>
      </c>
      <c r="J14" s="413">
        <v>79.318440730000006</v>
      </c>
      <c r="K14" s="413">
        <v>-36.066198630000002</v>
      </c>
      <c r="L14" s="414">
        <v>36.083160730000003</v>
      </c>
      <c r="M14" s="413">
        <v>205.22685171999998</v>
      </c>
      <c r="N14" s="1053"/>
    </row>
    <row r="15" spans="1:14" s="280" customFormat="1" ht="10" customHeight="1" x14ac:dyDescent="0.2">
      <c r="A15" s="1052"/>
      <c r="B15" s="412" t="s">
        <v>2132</v>
      </c>
      <c r="C15" s="413">
        <v>13.065148000000001</v>
      </c>
      <c r="D15" s="413">
        <v>0</v>
      </c>
      <c r="E15" s="413">
        <v>0</v>
      </c>
      <c r="F15" s="413">
        <v>0</v>
      </c>
      <c r="G15" s="413">
        <v>0.45596209999999998</v>
      </c>
      <c r="H15" s="413">
        <v>0</v>
      </c>
      <c r="I15" s="413">
        <v>64.547441849999998</v>
      </c>
      <c r="J15" s="413">
        <v>117.28838046999999</v>
      </c>
      <c r="K15" s="413">
        <v>-52.740938619999994</v>
      </c>
      <c r="L15" s="414">
        <v>66.262048719999996</v>
      </c>
      <c r="M15" s="413">
        <v>188.55211172999998</v>
      </c>
      <c r="N15" s="1053"/>
    </row>
    <row r="16" spans="1:14" s="280" customFormat="1" ht="10" customHeight="1" x14ac:dyDescent="0.2">
      <c r="A16" s="1052"/>
      <c r="B16" s="412" t="s">
        <v>2133</v>
      </c>
      <c r="C16" s="413">
        <v>13.948837520000001</v>
      </c>
      <c r="D16" s="413">
        <v>0</v>
      </c>
      <c r="E16" s="413">
        <v>2.7244000000000001E-2</v>
      </c>
      <c r="F16" s="413">
        <v>0</v>
      </c>
      <c r="G16" s="413">
        <v>0.47737160000000001</v>
      </c>
      <c r="H16" s="413">
        <v>0</v>
      </c>
      <c r="I16" s="413">
        <v>87.41066665999999</v>
      </c>
      <c r="J16" s="413">
        <v>145.80353453999999</v>
      </c>
      <c r="K16" s="413">
        <v>-58.392867879999997</v>
      </c>
      <c r="L16" s="414">
        <v>72.846321000000003</v>
      </c>
      <c r="M16" s="413">
        <v>182.90018247</v>
      </c>
      <c r="N16" s="1053"/>
    </row>
    <row r="17" spans="1:14" s="280" customFormat="1" ht="10" customHeight="1" x14ac:dyDescent="0.2">
      <c r="A17" s="1052"/>
      <c r="B17" s="412" t="s">
        <v>2134</v>
      </c>
      <c r="C17" s="413">
        <v>14.015939520000002</v>
      </c>
      <c r="D17" s="413">
        <v>0</v>
      </c>
      <c r="E17" s="413">
        <v>2.7244000000000001E-2</v>
      </c>
      <c r="F17" s="413">
        <v>0</v>
      </c>
      <c r="G17" s="413">
        <v>0.47737160000000001</v>
      </c>
      <c r="H17" s="413">
        <v>0</v>
      </c>
      <c r="I17" s="413">
        <v>92.055693840000004</v>
      </c>
      <c r="J17" s="413">
        <v>189.88024088999998</v>
      </c>
      <c r="K17" s="413">
        <v>-97.824547049999978</v>
      </c>
      <c r="L17" s="414">
        <v>112.34510216999998</v>
      </c>
      <c r="M17" s="413">
        <v>143.46850330000001</v>
      </c>
      <c r="N17" s="1053"/>
    </row>
    <row r="18" spans="1:14" s="280" customFormat="1" ht="10" customHeight="1" x14ac:dyDescent="0.2">
      <c r="A18" s="1052"/>
      <c r="B18" s="412" t="s">
        <v>2135</v>
      </c>
      <c r="C18" s="413">
        <v>14.374620520000002</v>
      </c>
      <c r="D18" s="413">
        <v>0</v>
      </c>
      <c r="E18" s="413">
        <v>3.3242000000000001E-2</v>
      </c>
      <c r="F18" s="413">
        <v>2.986784E-2</v>
      </c>
      <c r="G18" s="413">
        <v>0.47737160000000001</v>
      </c>
      <c r="H18" s="413">
        <v>0</v>
      </c>
      <c r="I18" s="413">
        <v>102.25968768000001</v>
      </c>
      <c r="J18" s="413">
        <v>228.87748615000001</v>
      </c>
      <c r="K18" s="413">
        <v>-126.61779847</v>
      </c>
      <c r="L18" s="414">
        <v>141.50303259</v>
      </c>
      <c r="M18" s="413">
        <v>114.67525187999999</v>
      </c>
      <c r="N18" s="1053"/>
    </row>
    <row r="19" spans="1:14" s="280" customFormat="1" ht="10" customHeight="1" x14ac:dyDescent="0.2">
      <c r="A19" s="1052"/>
      <c r="B19" s="412" t="s">
        <v>2136</v>
      </c>
      <c r="C19" s="413">
        <v>42.920173269999999</v>
      </c>
      <c r="D19" s="413">
        <v>0</v>
      </c>
      <c r="E19" s="413">
        <v>3.3242000000000001E-2</v>
      </c>
      <c r="F19" s="413">
        <v>2.986784E-2</v>
      </c>
      <c r="G19" s="413">
        <v>0.50613766000000004</v>
      </c>
      <c r="H19" s="413">
        <v>0</v>
      </c>
      <c r="I19" s="413">
        <v>135.19215316999998</v>
      </c>
      <c r="J19" s="413">
        <v>260.64939537999999</v>
      </c>
      <c r="K19" s="413">
        <v>-125.45724221</v>
      </c>
      <c r="L19" s="414">
        <v>168.91679514</v>
      </c>
      <c r="M19" s="413">
        <v>115.83580814</v>
      </c>
      <c r="N19" s="1053"/>
    </row>
    <row r="20" spans="1:14" s="280" customFormat="1" ht="10" customHeight="1" x14ac:dyDescent="0.2">
      <c r="A20" s="1052"/>
      <c r="B20" s="412" t="s">
        <v>2137</v>
      </c>
      <c r="C20" s="413">
        <v>92.920173269999992</v>
      </c>
      <c r="D20" s="413">
        <v>0</v>
      </c>
      <c r="E20" s="413">
        <v>0.1188718</v>
      </c>
      <c r="F20" s="413">
        <v>2.986784E-2</v>
      </c>
      <c r="G20" s="413">
        <v>0.50613766000000004</v>
      </c>
      <c r="H20" s="413">
        <v>0</v>
      </c>
      <c r="I20" s="413">
        <v>198.88567748</v>
      </c>
      <c r="J20" s="413">
        <v>286.01493880000004</v>
      </c>
      <c r="K20" s="413">
        <v>-87.12926132000004</v>
      </c>
      <c r="L20" s="414">
        <v>180.67444405000003</v>
      </c>
      <c r="M20" s="413">
        <v>154.16378903</v>
      </c>
      <c r="N20" s="1053"/>
    </row>
    <row r="21" spans="1:14" s="280" customFormat="1" ht="10" customHeight="1" x14ac:dyDescent="0.2">
      <c r="A21" s="1052"/>
      <c r="B21" s="412" t="s">
        <v>2138</v>
      </c>
      <c r="C21" s="413">
        <v>93.322384269999986</v>
      </c>
      <c r="D21" s="413">
        <v>0</v>
      </c>
      <c r="E21" s="413">
        <v>0.25044067999999997</v>
      </c>
      <c r="F21" s="413">
        <v>2.986784E-2</v>
      </c>
      <c r="G21" s="413">
        <v>0.50613766000000004</v>
      </c>
      <c r="H21" s="413">
        <v>0</v>
      </c>
      <c r="I21" s="413">
        <v>215.38198358000002</v>
      </c>
      <c r="J21" s="413">
        <v>320.63444097000001</v>
      </c>
      <c r="K21" s="413">
        <v>-105.25245738999999</v>
      </c>
      <c r="L21" s="414">
        <v>199.33141999999998</v>
      </c>
      <c r="M21" s="413">
        <v>136.04059296</v>
      </c>
      <c r="N21" s="1053"/>
    </row>
    <row r="22" spans="1:14" s="280" customFormat="1" ht="10" customHeight="1" x14ac:dyDescent="0.2">
      <c r="A22" s="1052"/>
      <c r="B22" s="412" t="s">
        <v>2139</v>
      </c>
      <c r="C22" s="413">
        <v>113.67160426999999</v>
      </c>
      <c r="D22" s="413">
        <v>0</v>
      </c>
      <c r="E22" s="413">
        <v>0.25044067999999997</v>
      </c>
      <c r="F22" s="413">
        <v>2.986784E-2</v>
      </c>
      <c r="G22" s="413">
        <v>0.52642960000000005</v>
      </c>
      <c r="H22" s="413">
        <v>9.0450420000000004E-2</v>
      </c>
      <c r="I22" s="413">
        <v>243.98107347000001</v>
      </c>
      <c r="J22" s="413">
        <v>363.32045562000002</v>
      </c>
      <c r="K22" s="413">
        <v>-119.33938215000001</v>
      </c>
      <c r="L22" s="414">
        <v>233.87830712000002</v>
      </c>
      <c r="M22" s="413">
        <v>121.95366820000001</v>
      </c>
      <c r="N22" s="1053"/>
    </row>
    <row r="23" spans="1:14" s="280" customFormat="1" ht="10" customHeight="1" x14ac:dyDescent="0.2">
      <c r="A23" s="1052"/>
      <c r="B23" s="412" t="s">
        <v>2140</v>
      </c>
      <c r="C23" s="413">
        <v>280.57201126999996</v>
      </c>
      <c r="D23" s="413">
        <v>15.728314060000001</v>
      </c>
      <c r="E23" s="413">
        <v>0.25843667999999997</v>
      </c>
      <c r="F23" s="413">
        <v>2.986784E-2</v>
      </c>
      <c r="G23" s="413">
        <v>0.52642960000000005</v>
      </c>
      <c r="H23" s="413">
        <v>0.18524035</v>
      </c>
      <c r="I23" s="413">
        <v>439.85879885000003</v>
      </c>
      <c r="J23" s="413">
        <v>426.72750423000002</v>
      </c>
      <c r="K23" s="413">
        <v>13.131294620000006</v>
      </c>
      <c r="L23" s="415">
        <v>284.13913733999999</v>
      </c>
      <c r="M23" s="413">
        <v>254.42434496999999</v>
      </c>
      <c r="N23" s="1053"/>
    </row>
    <row r="24" spans="1:14" s="280" customFormat="1" ht="21.8" customHeight="1" x14ac:dyDescent="0.2">
      <c r="A24" s="1052"/>
      <c r="N24" s="1053"/>
    </row>
    <row r="25" spans="1:14" s="280" customFormat="1" ht="18" customHeight="1" x14ac:dyDescent="0.2">
      <c r="A25" s="1052"/>
      <c r="B25" s="281"/>
      <c r="C25" s="1060"/>
      <c r="D25" s="1060"/>
      <c r="E25" s="1060"/>
      <c r="F25" s="1060"/>
      <c r="G25" s="1060"/>
      <c r="H25" s="1060"/>
      <c r="I25" s="1061"/>
      <c r="J25" s="1061"/>
      <c r="K25" s="1061"/>
      <c r="L25" s="1061"/>
      <c r="M25" s="1061"/>
      <c r="N25" s="1053"/>
    </row>
    <row r="26" spans="1:14" s="280" customFormat="1" ht="54" customHeight="1" x14ac:dyDescent="0.2">
      <c r="A26" s="1052"/>
      <c r="B26" s="282"/>
      <c r="C26" s="283"/>
      <c r="D26" s="283"/>
      <c r="E26" s="283"/>
      <c r="F26" s="283"/>
      <c r="G26" s="283"/>
      <c r="H26" s="283"/>
      <c r="I26" s="284"/>
      <c r="J26" s="284"/>
      <c r="K26" s="284"/>
      <c r="L26" s="284"/>
      <c r="M26" s="284"/>
      <c r="N26" s="1053"/>
    </row>
    <row r="27" spans="1:14" s="280" customFormat="1" ht="10" customHeight="1" x14ac:dyDescent="0.2">
      <c r="A27" s="1052"/>
      <c r="B27" s="285"/>
      <c r="C27" s="286"/>
      <c r="D27" s="286"/>
      <c r="E27" s="286"/>
      <c r="F27" s="286"/>
      <c r="G27" s="286"/>
      <c r="H27" s="286"/>
      <c r="I27" s="286"/>
      <c r="J27" s="286"/>
      <c r="K27" s="286"/>
      <c r="L27" s="287"/>
      <c r="M27" s="286"/>
      <c r="N27" s="1053"/>
    </row>
    <row r="28" spans="1:14" s="280" customFormat="1" ht="10" customHeight="1" x14ac:dyDescent="0.2">
      <c r="A28" s="1052"/>
      <c r="B28" s="285"/>
      <c r="C28" s="286"/>
      <c r="D28" s="286"/>
      <c r="E28" s="286"/>
      <c r="F28" s="286"/>
      <c r="G28" s="286"/>
      <c r="H28" s="286"/>
      <c r="I28" s="286"/>
      <c r="J28" s="286"/>
      <c r="K28" s="286"/>
      <c r="L28" s="287"/>
      <c r="M28" s="286"/>
      <c r="N28" s="1053"/>
    </row>
    <row r="29" spans="1:14" s="280" customFormat="1" ht="10" customHeight="1" x14ac:dyDescent="0.2">
      <c r="A29" s="1052"/>
      <c r="B29" s="285"/>
      <c r="C29" s="286"/>
      <c r="D29" s="286"/>
      <c r="E29" s="286"/>
      <c r="F29" s="286"/>
      <c r="G29" s="286"/>
      <c r="H29" s="286"/>
      <c r="I29" s="286"/>
      <c r="J29" s="286"/>
      <c r="K29" s="286"/>
      <c r="L29" s="287"/>
      <c r="M29" s="286"/>
      <c r="N29" s="1053"/>
    </row>
    <row r="30" spans="1:14" s="280" customFormat="1" ht="10" customHeight="1" x14ac:dyDescent="0.2">
      <c r="A30" s="1052"/>
      <c r="B30" s="285"/>
      <c r="C30" s="286"/>
      <c r="D30" s="286"/>
      <c r="E30" s="286"/>
      <c r="F30" s="286"/>
      <c r="G30" s="286"/>
      <c r="H30" s="286"/>
      <c r="I30" s="286"/>
      <c r="J30" s="286"/>
      <c r="K30" s="286"/>
      <c r="L30" s="287"/>
      <c r="M30" s="286"/>
      <c r="N30" s="1053"/>
    </row>
    <row r="31" spans="1:14" s="280" customFormat="1" ht="10" customHeight="1" x14ac:dyDescent="0.2">
      <c r="A31" s="1052"/>
      <c r="B31" s="285"/>
      <c r="C31" s="286"/>
      <c r="D31" s="286"/>
      <c r="E31" s="286"/>
      <c r="F31" s="286"/>
      <c r="G31" s="286"/>
      <c r="H31" s="286"/>
      <c r="I31" s="286"/>
      <c r="J31" s="286"/>
      <c r="K31" s="286"/>
      <c r="L31" s="287"/>
      <c r="M31" s="286"/>
      <c r="N31" s="1053"/>
    </row>
    <row r="32" spans="1:14" s="280" customFormat="1" ht="10" customHeight="1" x14ac:dyDescent="0.2">
      <c r="A32" s="1052"/>
      <c r="B32" s="285"/>
      <c r="C32" s="286"/>
      <c r="D32" s="286"/>
      <c r="E32" s="286"/>
      <c r="F32" s="286"/>
      <c r="G32" s="286"/>
      <c r="H32" s="286"/>
      <c r="I32" s="286"/>
      <c r="J32" s="286"/>
      <c r="K32" s="286"/>
      <c r="L32" s="287"/>
      <c r="M32" s="286"/>
      <c r="N32" s="1053"/>
    </row>
    <row r="33" spans="2:13" s="280" customFormat="1" ht="10" customHeight="1" x14ac:dyDescent="0.2">
      <c r="B33" s="285"/>
      <c r="C33" s="286"/>
      <c r="D33" s="286"/>
      <c r="E33" s="286"/>
      <c r="F33" s="286"/>
      <c r="G33" s="286"/>
      <c r="H33" s="286"/>
      <c r="I33" s="286"/>
      <c r="J33" s="286"/>
      <c r="K33" s="286"/>
      <c r="L33" s="287"/>
      <c r="M33" s="286"/>
    </row>
    <row r="34" spans="2:13" s="280" customFormat="1" ht="10" customHeight="1" x14ac:dyDescent="0.2">
      <c r="B34" s="285"/>
      <c r="C34" s="286"/>
      <c r="D34" s="286"/>
      <c r="E34" s="286"/>
      <c r="F34" s="286"/>
      <c r="G34" s="286"/>
      <c r="H34" s="286"/>
      <c r="I34" s="286"/>
      <c r="J34" s="286"/>
      <c r="K34" s="286"/>
      <c r="L34" s="287"/>
      <c r="M34" s="286"/>
    </row>
    <row r="35" spans="2:13" s="280" customFormat="1" ht="10" customHeight="1" x14ac:dyDescent="0.2">
      <c r="B35" s="285"/>
      <c r="C35" s="286"/>
      <c r="D35" s="286"/>
      <c r="E35" s="286"/>
      <c r="F35" s="286"/>
      <c r="G35" s="286"/>
      <c r="H35" s="286"/>
      <c r="I35" s="286"/>
      <c r="J35" s="286"/>
      <c r="K35" s="286"/>
      <c r="L35" s="287"/>
      <c r="M35" s="286"/>
    </row>
    <row r="36" spans="2:13" s="280" customFormat="1" ht="10" customHeight="1" x14ac:dyDescent="0.2">
      <c r="B36" s="285"/>
      <c r="C36" s="286"/>
      <c r="D36" s="286"/>
      <c r="E36" s="286"/>
      <c r="F36" s="286"/>
      <c r="G36" s="286"/>
      <c r="H36" s="286"/>
      <c r="I36" s="286"/>
      <c r="J36" s="286"/>
      <c r="K36" s="286"/>
      <c r="L36" s="287"/>
      <c r="M36" s="286"/>
    </row>
    <row r="37" spans="2:13" s="280" customFormat="1" ht="10" customHeight="1" x14ac:dyDescent="0.2">
      <c r="B37" s="285"/>
      <c r="C37" s="286"/>
      <c r="D37" s="286"/>
      <c r="E37" s="286"/>
      <c r="F37" s="286"/>
      <c r="G37" s="286"/>
      <c r="H37" s="286"/>
      <c r="I37" s="286"/>
      <c r="J37" s="286"/>
      <c r="K37" s="286"/>
      <c r="L37" s="287"/>
      <c r="M37" s="286"/>
    </row>
    <row r="38" spans="2:13" s="280" customFormat="1" ht="10" customHeight="1" x14ac:dyDescent="0.2">
      <c r="B38" s="285"/>
      <c r="C38" s="286"/>
      <c r="D38" s="286"/>
      <c r="E38" s="286"/>
      <c r="F38" s="286"/>
      <c r="G38" s="286"/>
      <c r="H38" s="286"/>
      <c r="I38" s="286"/>
      <c r="J38" s="286"/>
      <c r="K38" s="286"/>
      <c r="L38" s="287"/>
      <c r="M38" s="286"/>
    </row>
    <row r="39" spans="2:13" s="280" customFormat="1" ht="33.75" customHeight="1" x14ac:dyDescent="0.2">
      <c r="B39" s="288"/>
      <c r="C39" s="288"/>
      <c r="D39" s="288"/>
      <c r="E39" s="288"/>
      <c r="F39" s="288"/>
      <c r="G39" s="288"/>
      <c r="H39" s="288"/>
      <c r="I39" s="288"/>
      <c r="J39" s="288"/>
      <c r="K39" s="288"/>
      <c r="L39" s="288"/>
      <c r="M39" s="288"/>
    </row>
  </sheetData>
  <mergeCells count="14">
    <mergeCell ref="A1:A32"/>
    <mergeCell ref="N1:N32"/>
    <mergeCell ref="B2:C4"/>
    <mergeCell ref="K3:M5"/>
    <mergeCell ref="E4:H6"/>
    <mergeCell ref="B8:E8"/>
    <mergeCell ref="C10:E10"/>
    <mergeCell ref="F10:H10"/>
    <mergeCell ref="I10:K10"/>
    <mergeCell ref="L10:M10"/>
    <mergeCell ref="C25:E25"/>
    <mergeCell ref="F25:H25"/>
    <mergeCell ref="I25:K25"/>
    <mergeCell ref="L25:M25"/>
  </mergeCells>
  <printOptions horizontalCentered="1" verticalCentered="1"/>
  <pageMargins left="0.47244094488188981" right="0.47244094488188981" top="0.59055118110236227" bottom="0.59055118110236227" header="0.51181102362204722" footer="0.51181102362204722"/>
  <pageSetup paperSize="9" scale="91" firstPageNumber="52" orientation="landscape" useFirstPageNumber="1" r:id="rId1"/>
  <headerFooter alignWithMargins="0"/>
  <ignoredErrors>
    <ignoredError sqref="B11" numberStoredAsText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zoomScaleNormal="100" workbookViewId="0">
      <selection activeCell="D16" sqref="D16"/>
    </sheetView>
  </sheetViews>
  <sheetFormatPr defaultColWidth="9.125" defaultRowHeight="13.1" x14ac:dyDescent="0.25"/>
  <cols>
    <col min="1" max="1" width="68" style="749" customWidth="1"/>
    <col min="2" max="2" width="28.375" style="750" customWidth="1"/>
    <col min="3" max="4" width="12" style="742" bestFit="1" customWidth="1"/>
    <col min="5" max="16384" width="9.125" style="742"/>
  </cols>
  <sheetData>
    <row r="1" spans="1:2" s="735" customFormat="1" ht="28" customHeight="1" x14ac:dyDescent="0.25">
      <c r="A1" s="1062" t="s">
        <v>1276</v>
      </c>
      <c r="B1" s="1063"/>
    </row>
    <row r="2" spans="1:2" s="735" customFormat="1" ht="15.05" x14ac:dyDescent="0.25">
      <c r="A2" s="1064" t="s">
        <v>1275</v>
      </c>
      <c r="B2" s="1065"/>
    </row>
    <row r="3" spans="1:2" s="735" customFormat="1" ht="15.05" x14ac:dyDescent="0.25">
      <c r="A3" s="1066" t="s">
        <v>5995</v>
      </c>
      <c r="B3" s="1066"/>
    </row>
    <row r="4" spans="1:2" s="735" customFormat="1" ht="9" customHeight="1" x14ac:dyDescent="0.25">
      <c r="A4" s="736"/>
      <c r="B4" s="736"/>
    </row>
    <row r="5" spans="1:2" s="739" customFormat="1" ht="24.75" customHeight="1" x14ac:dyDescent="0.2">
      <c r="A5" s="737" t="s">
        <v>1274</v>
      </c>
      <c r="B5" s="738" t="s">
        <v>6431</v>
      </c>
    </row>
    <row r="6" spans="1:2" ht="33.75" customHeight="1" x14ac:dyDescent="0.25">
      <c r="A6" s="740" t="s">
        <v>6432</v>
      </c>
      <c r="B6" s="741">
        <v>440000</v>
      </c>
    </row>
    <row r="7" spans="1:2" ht="33.75" customHeight="1" x14ac:dyDescent="0.25">
      <c r="A7" s="740" t="s">
        <v>6433</v>
      </c>
      <c r="B7" s="741">
        <v>60000</v>
      </c>
    </row>
    <row r="8" spans="1:2" ht="33.75" customHeight="1" x14ac:dyDescent="0.25">
      <c r="A8" s="740" t="s">
        <v>6434</v>
      </c>
      <c r="B8" s="741">
        <v>100000</v>
      </c>
    </row>
    <row r="9" spans="1:2" ht="33.75" customHeight="1" x14ac:dyDescent="0.25">
      <c r="A9" s="740" t="s">
        <v>6435</v>
      </c>
      <c r="B9" s="741">
        <v>500000</v>
      </c>
    </row>
    <row r="10" spans="1:2" ht="33.75" customHeight="1" x14ac:dyDescent="0.25">
      <c r="A10" s="740" t="s">
        <v>6436</v>
      </c>
      <c r="B10" s="741">
        <v>500000</v>
      </c>
    </row>
    <row r="11" spans="1:2" ht="33.75" customHeight="1" x14ac:dyDescent="0.25">
      <c r="A11" s="740" t="s">
        <v>6437</v>
      </c>
      <c r="B11" s="741">
        <v>500000</v>
      </c>
    </row>
    <row r="12" spans="1:2" ht="33.75" customHeight="1" x14ac:dyDescent="0.25">
      <c r="A12" s="740" t="s">
        <v>6438</v>
      </c>
      <c r="B12" s="741">
        <v>200000</v>
      </c>
    </row>
    <row r="13" spans="1:2" ht="33.75" customHeight="1" x14ac:dyDescent="0.25">
      <c r="A13" s="740" t="s">
        <v>6439</v>
      </c>
      <c r="B13" s="741">
        <v>100000</v>
      </c>
    </row>
    <row r="14" spans="1:2" ht="33.75" customHeight="1" x14ac:dyDescent="0.25">
      <c r="A14" s="740" t="s">
        <v>6440</v>
      </c>
      <c r="B14" s="741">
        <v>200000</v>
      </c>
    </row>
    <row r="15" spans="1:2" ht="33.75" customHeight="1" x14ac:dyDescent="0.25">
      <c r="A15" s="740" t="s">
        <v>6441</v>
      </c>
      <c r="B15" s="741">
        <v>1500000</v>
      </c>
    </row>
    <row r="16" spans="1:2" ht="33.75" customHeight="1" x14ac:dyDescent="0.25">
      <c r="A16" s="740" t="s">
        <v>6442</v>
      </c>
      <c r="B16" s="741">
        <v>700000</v>
      </c>
    </row>
    <row r="17" spans="1:2" ht="33.75" customHeight="1" x14ac:dyDescent="0.25">
      <c r="A17" s="740" t="s">
        <v>6443</v>
      </c>
      <c r="B17" s="741">
        <v>250000</v>
      </c>
    </row>
    <row r="18" spans="1:2" ht="33.75" customHeight="1" x14ac:dyDescent="0.25">
      <c r="A18" s="740" t="s">
        <v>6444</v>
      </c>
      <c r="B18" s="741">
        <v>115000</v>
      </c>
    </row>
    <row r="19" spans="1:2" ht="24.05" customHeight="1" x14ac:dyDescent="0.25">
      <c r="A19" s="743" t="s">
        <v>6445</v>
      </c>
      <c r="B19" s="744">
        <f>SUM(B6:B18)</f>
        <v>5165000</v>
      </c>
    </row>
    <row r="20" spans="1:2" ht="23.25" customHeight="1" x14ac:dyDescent="0.25">
      <c r="A20" s="745" t="s">
        <v>1272</v>
      </c>
      <c r="B20" s="746">
        <v>22748558.979999997</v>
      </c>
    </row>
    <row r="21" spans="1:2" ht="18" customHeight="1" x14ac:dyDescent="0.25">
      <c r="A21" s="747" t="s">
        <v>1271</v>
      </c>
      <c r="B21" s="748">
        <v>27913558.979999997</v>
      </c>
    </row>
  </sheetData>
  <mergeCells count="3">
    <mergeCell ref="A1:B1"/>
    <mergeCell ref="A2:B2"/>
    <mergeCell ref="A3:B3"/>
  </mergeCells>
  <printOptions horizontalCentered="1"/>
  <pageMargins left="0" right="0" top="0.70866141732283472" bottom="0.70866141732283472" header="0.27559055118110237" footer="0.27559055118110237"/>
  <pageSetup paperSize="9" firstPageNumber="56" orientation="portrait" useFirstPageNumber="1" r:id="rId1"/>
  <headerFooter>
    <oddHeader>&amp;C&amp;"Times New Roman,Grassetto"&amp;12&amp;A</oddHeader>
    <oddFooter>&amp;C&amp;"Times New Roman,Normale"&amp;P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zoomScaleNormal="100" workbookViewId="0">
      <selection activeCell="C37" sqref="C37"/>
    </sheetView>
  </sheetViews>
  <sheetFormatPr defaultRowHeight="13.1" x14ac:dyDescent="0.25"/>
  <cols>
    <col min="1" max="1" width="4.75" style="120" customWidth="1"/>
    <col min="2" max="2" width="12.125" style="120" customWidth="1"/>
    <col min="3" max="3" width="35.5" style="120" customWidth="1"/>
    <col min="4" max="4" width="15.5" style="120" customWidth="1"/>
    <col min="5" max="5" width="18" style="2" customWidth="1"/>
    <col min="6" max="6" width="12.5" style="120" customWidth="1"/>
    <col min="7" max="7" width="28" style="120" customWidth="1"/>
    <col min="8" max="8" width="14.125" style="120" customWidth="1"/>
    <col min="9" max="9" width="18" style="2" customWidth="1"/>
    <col min="10" max="10" width="5.875" style="2" customWidth="1"/>
    <col min="11" max="11" width="12.875" style="120" bestFit="1" customWidth="1"/>
    <col min="12" max="12" width="11.125" style="120" bestFit="1" customWidth="1"/>
    <col min="13" max="256" width="9.125" style="120"/>
    <col min="257" max="257" width="8.5" style="120" customWidth="1"/>
    <col min="258" max="258" width="11.5" style="120" customWidth="1"/>
    <col min="259" max="259" width="31" style="120" customWidth="1"/>
    <col min="260" max="260" width="15.5" style="120" customWidth="1"/>
    <col min="261" max="261" width="16.875" style="120" customWidth="1"/>
    <col min="262" max="262" width="11.5" style="120" customWidth="1"/>
    <col min="263" max="263" width="31" style="120" customWidth="1"/>
    <col min="264" max="264" width="12.375" style="120" customWidth="1"/>
    <col min="265" max="265" width="16.5" style="120" customWidth="1"/>
    <col min="266" max="266" width="9.5" style="120" customWidth="1"/>
    <col min="267" max="267" width="12.875" style="120" bestFit="1" customWidth="1"/>
    <col min="268" max="268" width="11.125" style="120" bestFit="1" customWidth="1"/>
    <col min="269" max="512" width="9.125" style="120"/>
    <col min="513" max="513" width="8.5" style="120" customWidth="1"/>
    <col min="514" max="514" width="11.5" style="120" customWidth="1"/>
    <col min="515" max="515" width="31" style="120" customWidth="1"/>
    <col min="516" max="516" width="15.5" style="120" customWidth="1"/>
    <col min="517" max="517" width="16.875" style="120" customWidth="1"/>
    <col min="518" max="518" width="11.5" style="120" customWidth="1"/>
    <col min="519" max="519" width="31" style="120" customWidth="1"/>
    <col min="520" max="520" width="12.375" style="120" customWidth="1"/>
    <col min="521" max="521" width="16.5" style="120" customWidth="1"/>
    <col min="522" max="522" width="9.5" style="120" customWidth="1"/>
    <col min="523" max="523" width="12.875" style="120" bestFit="1" customWidth="1"/>
    <col min="524" max="524" width="11.125" style="120" bestFit="1" customWidth="1"/>
    <col min="525" max="768" width="9.125" style="120"/>
    <col min="769" max="769" width="8.5" style="120" customWidth="1"/>
    <col min="770" max="770" width="11.5" style="120" customWidth="1"/>
    <col min="771" max="771" width="31" style="120" customWidth="1"/>
    <col min="772" max="772" width="15.5" style="120" customWidth="1"/>
    <col min="773" max="773" width="16.875" style="120" customWidth="1"/>
    <col min="774" max="774" width="11.5" style="120" customWidth="1"/>
    <col min="775" max="775" width="31" style="120" customWidth="1"/>
    <col min="776" max="776" width="12.375" style="120" customWidth="1"/>
    <col min="777" max="777" width="16.5" style="120" customWidth="1"/>
    <col min="778" max="778" width="9.5" style="120" customWidth="1"/>
    <col min="779" max="779" width="12.875" style="120" bestFit="1" customWidth="1"/>
    <col min="780" max="780" width="11.125" style="120" bestFit="1" customWidth="1"/>
    <col min="781" max="1024" width="9.125" style="120"/>
    <col min="1025" max="1025" width="8.5" style="120" customWidth="1"/>
    <col min="1026" max="1026" width="11.5" style="120" customWidth="1"/>
    <col min="1027" max="1027" width="31" style="120" customWidth="1"/>
    <col min="1028" max="1028" width="15.5" style="120" customWidth="1"/>
    <col min="1029" max="1029" width="16.875" style="120" customWidth="1"/>
    <col min="1030" max="1030" width="11.5" style="120" customWidth="1"/>
    <col min="1031" max="1031" width="31" style="120" customWidth="1"/>
    <col min="1032" max="1032" width="12.375" style="120" customWidth="1"/>
    <col min="1033" max="1033" width="16.5" style="120" customWidth="1"/>
    <col min="1034" max="1034" width="9.5" style="120" customWidth="1"/>
    <col min="1035" max="1035" width="12.875" style="120" bestFit="1" customWidth="1"/>
    <col min="1036" max="1036" width="11.125" style="120" bestFit="1" customWidth="1"/>
    <col min="1037" max="1280" width="9.125" style="120"/>
    <col min="1281" max="1281" width="8.5" style="120" customWidth="1"/>
    <col min="1282" max="1282" width="11.5" style="120" customWidth="1"/>
    <col min="1283" max="1283" width="31" style="120" customWidth="1"/>
    <col min="1284" max="1284" width="15.5" style="120" customWidth="1"/>
    <col min="1285" max="1285" width="16.875" style="120" customWidth="1"/>
    <col min="1286" max="1286" width="11.5" style="120" customWidth="1"/>
    <col min="1287" max="1287" width="31" style="120" customWidth="1"/>
    <col min="1288" max="1288" width="12.375" style="120" customWidth="1"/>
    <col min="1289" max="1289" width="16.5" style="120" customWidth="1"/>
    <col min="1290" max="1290" width="9.5" style="120" customWidth="1"/>
    <col min="1291" max="1291" width="12.875" style="120" bestFit="1" customWidth="1"/>
    <col min="1292" max="1292" width="11.125" style="120" bestFit="1" customWidth="1"/>
    <col min="1293" max="1536" width="9.125" style="120"/>
    <col min="1537" max="1537" width="8.5" style="120" customWidth="1"/>
    <col min="1538" max="1538" width="11.5" style="120" customWidth="1"/>
    <col min="1539" max="1539" width="31" style="120" customWidth="1"/>
    <col min="1540" max="1540" width="15.5" style="120" customWidth="1"/>
    <col min="1541" max="1541" width="16.875" style="120" customWidth="1"/>
    <col min="1542" max="1542" width="11.5" style="120" customWidth="1"/>
    <col min="1543" max="1543" width="31" style="120" customWidth="1"/>
    <col min="1544" max="1544" width="12.375" style="120" customWidth="1"/>
    <col min="1545" max="1545" width="16.5" style="120" customWidth="1"/>
    <col min="1546" max="1546" width="9.5" style="120" customWidth="1"/>
    <col min="1547" max="1547" width="12.875" style="120" bestFit="1" customWidth="1"/>
    <col min="1548" max="1548" width="11.125" style="120" bestFit="1" customWidth="1"/>
    <col min="1549" max="1792" width="9.125" style="120"/>
    <col min="1793" max="1793" width="8.5" style="120" customWidth="1"/>
    <col min="1794" max="1794" width="11.5" style="120" customWidth="1"/>
    <col min="1795" max="1795" width="31" style="120" customWidth="1"/>
    <col min="1796" max="1796" width="15.5" style="120" customWidth="1"/>
    <col min="1797" max="1797" width="16.875" style="120" customWidth="1"/>
    <col min="1798" max="1798" width="11.5" style="120" customWidth="1"/>
    <col min="1799" max="1799" width="31" style="120" customWidth="1"/>
    <col min="1800" max="1800" width="12.375" style="120" customWidth="1"/>
    <col min="1801" max="1801" width="16.5" style="120" customWidth="1"/>
    <col min="1802" max="1802" width="9.5" style="120" customWidth="1"/>
    <col min="1803" max="1803" width="12.875" style="120" bestFit="1" customWidth="1"/>
    <col min="1804" max="1804" width="11.125" style="120" bestFit="1" customWidth="1"/>
    <col min="1805" max="2048" width="9.125" style="120"/>
    <col min="2049" max="2049" width="8.5" style="120" customWidth="1"/>
    <col min="2050" max="2050" width="11.5" style="120" customWidth="1"/>
    <col min="2051" max="2051" width="31" style="120" customWidth="1"/>
    <col min="2052" max="2052" width="15.5" style="120" customWidth="1"/>
    <col min="2053" max="2053" width="16.875" style="120" customWidth="1"/>
    <col min="2054" max="2054" width="11.5" style="120" customWidth="1"/>
    <col min="2055" max="2055" width="31" style="120" customWidth="1"/>
    <col min="2056" max="2056" width="12.375" style="120" customWidth="1"/>
    <col min="2057" max="2057" width="16.5" style="120" customWidth="1"/>
    <col min="2058" max="2058" width="9.5" style="120" customWidth="1"/>
    <col min="2059" max="2059" width="12.875" style="120" bestFit="1" customWidth="1"/>
    <col min="2060" max="2060" width="11.125" style="120" bestFit="1" customWidth="1"/>
    <col min="2061" max="2304" width="9.125" style="120"/>
    <col min="2305" max="2305" width="8.5" style="120" customWidth="1"/>
    <col min="2306" max="2306" width="11.5" style="120" customWidth="1"/>
    <col min="2307" max="2307" width="31" style="120" customWidth="1"/>
    <col min="2308" max="2308" width="15.5" style="120" customWidth="1"/>
    <col min="2309" max="2309" width="16.875" style="120" customWidth="1"/>
    <col min="2310" max="2310" width="11.5" style="120" customWidth="1"/>
    <col min="2311" max="2311" width="31" style="120" customWidth="1"/>
    <col min="2312" max="2312" width="12.375" style="120" customWidth="1"/>
    <col min="2313" max="2313" width="16.5" style="120" customWidth="1"/>
    <col min="2314" max="2314" width="9.5" style="120" customWidth="1"/>
    <col min="2315" max="2315" width="12.875" style="120" bestFit="1" customWidth="1"/>
    <col min="2316" max="2316" width="11.125" style="120" bestFit="1" customWidth="1"/>
    <col min="2317" max="2560" width="9.125" style="120"/>
    <col min="2561" max="2561" width="8.5" style="120" customWidth="1"/>
    <col min="2562" max="2562" width="11.5" style="120" customWidth="1"/>
    <col min="2563" max="2563" width="31" style="120" customWidth="1"/>
    <col min="2564" max="2564" width="15.5" style="120" customWidth="1"/>
    <col min="2565" max="2565" width="16.875" style="120" customWidth="1"/>
    <col min="2566" max="2566" width="11.5" style="120" customWidth="1"/>
    <col min="2567" max="2567" width="31" style="120" customWidth="1"/>
    <col min="2568" max="2568" width="12.375" style="120" customWidth="1"/>
    <col min="2569" max="2569" width="16.5" style="120" customWidth="1"/>
    <col min="2570" max="2570" width="9.5" style="120" customWidth="1"/>
    <col min="2571" max="2571" width="12.875" style="120" bestFit="1" customWidth="1"/>
    <col min="2572" max="2572" width="11.125" style="120" bestFit="1" customWidth="1"/>
    <col min="2573" max="2816" width="9.125" style="120"/>
    <col min="2817" max="2817" width="8.5" style="120" customWidth="1"/>
    <col min="2818" max="2818" width="11.5" style="120" customWidth="1"/>
    <col min="2819" max="2819" width="31" style="120" customWidth="1"/>
    <col min="2820" max="2820" width="15.5" style="120" customWidth="1"/>
    <col min="2821" max="2821" width="16.875" style="120" customWidth="1"/>
    <col min="2822" max="2822" width="11.5" style="120" customWidth="1"/>
    <col min="2823" max="2823" width="31" style="120" customWidth="1"/>
    <col min="2824" max="2824" width="12.375" style="120" customWidth="1"/>
    <col min="2825" max="2825" width="16.5" style="120" customWidth="1"/>
    <col min="2826" max="2826" width="9.5" style="120" customWidth="1"/>
    <col min="2827" max="2827" width="12.875" style="120" bestFit="1" customWidth="1"/>
    <col min="2828" max="2828" width="11.125" style="120" bestFit="1" customWidth="1"/>
    <col min="2829" max="3072" width="9.125" style="120"/>
    <col min="3073" max="3073" width="8.5" style="120" customWidth="1"/>
    <col min="3074" max="3074" width="11.5" style="120" customWidth="1"/>
    <col min="3075" max="3075" width="31" style="120" customWidth="1"/>
    <col min="3076" max="3076" width="15.5" style="120" customWidth="1"/>
    <col min="3077" max="3077" width="16.875" style="120" customWidth="1"/>
    <col min="3078" max="3078" width="11.5" style="120" customWidth="1"/>
    <col min="3079" max="3079" width="31" style="120" customWidth="1"/>
    <col min="3080" max="3080" width="12.375" style="120" customWidth="1"/>
    <col min="3081" max="3081" width="16.5" style="120" customWidth="1"/>
    <col min="3082" max="3082" width="9.5" style="120" customWidth="1"/>
    <col min="3083" max="3083" width="12.875" style="120" bestFit="1" customWidth="1"/>
    <col min="3084" max="3084" width="11.125" style="120" bestFit="1" customWidth="1"/>
    <col min="3085" max="3328" width="9.125" style="120"/>
    <col min="3329" max="3329" width="8.5" style="120" customWidth="1"/>
    <col min="3330" max="3330" width="11.5" style="120" customWidth="1"/>
    <col min="3331" max="3331" width="31" style="120" customWidth="1"/>
    <col min="3332" max="3332" width="15.5" style="120" customWidth="1"/>
    <col min="3333" max="3333" width="16.875" style="120" customWidth="1"/>
    <col min="3334" max="3334" width="11.5" style="120" customWidth="1"/>
    <col min="3335" max="3335" width="31" style="120" customWidth="1"/>
    <col min="3336" max="3336" width="12.375" style="120" customWidth="1"/>
    <col min="3337" max="3337" width="16.5" style="120" customWidth="1"/>
    <col min="3338" max="3338" width="9.5" style="120" customWidth="1"/>
    <col min="3339" max="3339" width="12.875" style="120" bestFit="1" customWidth="1"/>
    <col min="3340" max="3340" width="11.125" style="120" bestFit="1" customWidth="1"/>
    <col min="3341" max="3584" width="9.125" style="120"/>
    <col min="3585" max="3585" width="8.5" style="120" customWidth="1"/>
    <col min="3586" max="3586" width="11.5" style="120" customWidth="1"/>
    <col min="3587" max="3587" width="31" style="120" customWidth="1"/>
    <col min="3588" max="3588" width="15.5" style="120" customWidth="1"/>
    <col min="3589" max="3589" width="16.875" style="120" customWidth="1"/>
    <col min="3590" max="3590" width="11.5" style="120" customWidth="1"/>
    <col min="3591" max="3591" width="31" style="120" customWidth="1"/>
    <col min="3592" max="3592" width="12.375" style="120" customWidth="1"/>
    <col min="3593" max="3593" width="16.5" style="120" customWidth="1"/>
    <col min="3594" max="3594" width="9.5" style="120" customWidth="1"/>
    <col min="3595" max="3595" width="12.875" style="120" bestFit="1" customWidth="1"/>
    <col min="3596" max="3596" width="11.125" style="120" bestFit="1" customWidth="1"/>
    <col min="3597" max="3840" width="9.125" style="120"/>
    <col min="3841" max="3841" width="8.5" style="120" customWidth="1"/>
    <col min="3842" max="3842" width="11.5" style="120" customWidth="1"/>
    <col min="3843" max="3843" width="31" style="120" customWidth="1"/>
    <col min="3844" max="3844" width="15.5" style="120" customWidth="1"/>
    <col min="3845" max="3845" width="16.875" style="120" customWidth="1"/>
    <col min="3846" max="3846" width="11.5" style="120" customWidth="1"/>
    <col min="3847" max="3847" width="31" style="120" customWidth="1"/>
    <col min="3848" max="3848" width="12.375" style="120" customWidth="1"/>
    <col min="3849" max="3849" width="16.5" style="120" customWidth="1"/>
    <col min="3850" max="3850" width="9.5" style="120" customWidth="1"/>
    <col min="3851" max="3851" width="12.875" style="120" bestFit="1" customWidth="1"/>
    <col min="3852" max="3852" width="11.125" style="120" bestFit="1" customWidth="1"/>
    <col min="3853" max="4096" width="9.125" style="120"/>
    <col min="4097" max="4097" width="8.5" style="120" customWidth="1"/>
    <col min="4098" max="4098" width="11.5" style="120" customWidth="1"/>
    <col min="4099" max="4099" width="31" style="120" customWidth="1"/>
    <col min="4100" max="4100" width="15.5" style="120" customWidth="1"/>
    <col min="4101" max="4101" width="16.875" style="120" customWidth="1"/>
    <col min="4102" max="4102" width="11.5" style="120" customWidth="1"/>
    <col min="4103" max="4103" width="31" style="120" customWidth="1"/>
    <col min="4104" max="4104" width="12.375" style="120" customWidth="1"/>
    <col min="4105" max="4105" width="16.5" style="120" customWidth="1"/>
    <col min="4106" max="4106" width="9.5" style="120" customWidth="1"/>
    <col min="4107" max="4107" width="12.875" style="120" bestFit="1" customWidth="1"/>
    <col min="4108" max="4108" width="11.125" style="120" bestFit="1" customWidth="1"/>
    <col min="4109" max="4352" width="9.125" style="120"/>
    <col min="4353" max="4353" width="8.5" style="120" customWidth="1"/>
    <col min="4354" max="4354" width="11.5" style="120" customWidth="1"/>
    <col min="4355" max="4355" width="31" style="120" customWidth="1"/>
    <col min="4356" max="4356" width="15.5" style="120" customWidth="1"/>
    <col min="4357" max="4357" width="16.875" style="120" customWidth="1"/>
    <col min="4358" max="4358" width="11.5" style="120" customWidth="1"/>
    <col min="4359" max="4359" width="31" style="120" customWidth="1"/>
    <col min="4360" max="4360" width="12.375" style="120" customWidth="1"/>
    <col min="4361" max="4361" width="16.5" style="120" customWidth="1"/>
    <col min="4362" max="4362" width="9.5" style="120" customWidth="1"/>
    <col min="4363" max="4363" width="12.875" style="120" bestFit="1" customWidth="1"/>
    <col min="4364" max="4364" width="11.125" style="120" bestFit="1" customWidth="1"/>
    <col min="4365" max="4608" width="9.125" style="120"/>
    <col min="4609" max="4609" width="8.5" style="120" customWidth="1"/>
    <col min="4610" max="4610" width="11.5" style="120" customWidth="1"/>
    <col min="4611" max="4611" width="31" style="120" customWidth="1"/>
    <col min="4612" max="4612" width="15.5" style="120" customWidth="1"/>
    <col min="4613" max="4613" width="16.875" style="120" customWidth="1"/>
    <col min="4614" max="4614" width="11.5" style="120" customWidth="1"/>
    <col min="4615" max="4615" width="31" style="120" customWidth="1"/>
    <col min="4616" max="4616" width="12.375" style="120" customWidth="1"/>
    <col min="4617" max="4617" width="16.5" style="120" customWidth="1"/>
    <col min="4618" max="4618" width="9.5" style="120" customWidth="1"/>
    <col min="4619" max="4619" width="12.875" style="120" bestFit="1" customWidth="1"/>
    <col min="4620" max="4620" width="11.125" style="120" bestFit="1" customWidth="1"/>
    <col min="4621" max="4864" width="9.125" style="120"/>
    <col min="4865" max="4865" width="8.5" style="120" customWidth="1"/>
    <col min="4866" max="4866" width="11.5" style="120" customWidth="1"/>
    <col min="4867" max="4867" width="31" style="120" customWidth="1"/>
    <col min="4868" max="4868" width="15.5" style="120" customWidth="1"/>
    <col min="4869" max="4869" width="16.875" style="120" customWidth="1"/>
    <col min="4870" max="4870" width="11.5" style="120" customWidth="1"/>
    <col min="4871" max="4871" width="31" style="120" customWidth="1"/>
    <col min="4872" max="4872" width="12.375" style="120" customWidth="1"/>
    <col min="4873" max="4873" width="16.5" style="120" customWidth="1"/>
    <col min="4874" max="4874" width="9.5" style="120" customWidth="1"/>
    <col min="4875" max="4875" width="12.875" style="120" bestFit="1" customWidth="1"/>
    <col min="4876" max="4876" width="11.125" style="120" bestFit="1" customWidth="1"/>
    <col min="4877" max="5120" width="9.125" style="120"/>
    <col min="5121" max="5121" width="8.5" style="120" customWidth="1"/>
    <col min="5122" max="5122" width="11.5" style="120" customWidth="1"/>
    <col min="5123" max="5123" width="31" style="120" customWidth="1"/>
    <col min="5124" max="5124" width="15.5" style="120" customWidth="1"/>
    <col min="5125" max="5125" width="16.875" style="120" customWidth="1"/>
    <col min="5126" max="5126" width="11.5" style="120" customWidth="1"/>
    <col min="5127" max="5127" width="31" style="120" customWidth="1"/>
    <col min="5128" max="5128" width="12.375" style="120" customWidth="1"/>
    <col min="5129" max="5129" width="16.5" style="120" customWidth="1"/>
    <col min="5130" max="5130" width="9.5" style="120" customWidth="1"/>
    <col min="5131" max="5131" width="12.875" style="120" bestFit="1" customWidth="1"/>
    <col min="5132" max="5132" width="11.125" style="120" bestFit="1" customWidth="1"/>
    <col min="5133" max="5376" width="9.125" style="120"/>
    <col min="5377" max="5377" width="8.5" style="120" customWidth="1"/>
    <col min="5378" max="5378" width="11.5" style="120" customWidth="1"/>
    <col min="5379" max="5379" width="31" style="120" customWidth="1"/>
    <col min="5380" max="5380" width="15.5" style="120" customWidth="1"/>
    <col min="5381" max="5381" width="16.875" style="120" customWidth="1"/>
    <col min="5382" max="5382" width="11.5" style="120" customWidth="1"/>
    <col min="5383" max="5383" width="31" style="120" customWidth="1"/>
    <col min="5384" max="5384" width="12.375" style="120" customWidth="1"/>
    <col min="5385" max="5385" width="16.5" style="120" customWidth="1"/>
    <col min="5386" max="5386" width="9.5" style="120" customWidth="1"/>
    <col min="5387" max="5387" width="12.875" style="120" bestFit="1" customWidth="1"/>
    <col min="5388" max="5388" width="11.125" style="120" bestFit="1" customWidth="1"/>
    <col min="5389" max="5632" width="9.125" style="120"/>
    <col min="5633" max="5633" width="8.5" style="120" customWidth="1"/>
    <col min="5634" max="5634" width="11.5" style="120" customWidth="1"/>
    <col min="5635" max="5635" width="31" style="120" customWidth="1"/>
    <col min="5636" max="5636" width="15.5" style="120" customWidth="1"/>
    <col min="5637" max="5637" width="16.875" style="120" customWidth="1"/>
    <col min="5638" max="5638" width="11.5" style="120" customWidth="1"/>
    <col min="5639" max="5639" width="31" style="120" customWidth="1"/>
    <col min="5640" max="5640" width="12.375" style="120" customWidth="1"/>
    <col min="5641" max="5641" width="16.5" style="120" customWidth="1"/>
    <col min="5642" max="5642" width="9.5" style="120" customWidth="1"/>
    <col min="5643" max="5643" width="12.875" style="120" bestFit="1" customWidth="1"/>
    <col min="5644" max="5644" width="11.125" style="120" bestFit="1" customWidth="1"/>
    <col min="5645" max="5888" width="9.125" style="120"/>
    <col min="5889" max="5889" width="8.5" style="120" customWidth="1"/>
    <col min="5890" max="5890" width="11.5" style="120" customWidth="1"/>
    <col min="5891" max="5891" width="31" style="120" customWidth="1"/>
    <col min="5892" max="5892" width="15.5" style="120" customWidth="1"/>
    <col min="5893" max="5893" width="16.875" style="120" customWidth="1"/>
    <col min="5894" max="5894" width="11.5" style="120" customWidth="1"/>
    <col min="5895" max="5895" width="31" style="120" customWidth="1"/>
    <col min="5896" max="5896" width="12.375" style="120" customWidth="1"/>
    <col min="5897" max="5897" width="16.5" style="120" customWidth="1"/>
    <col min="5898" max="5898" width="9.5" style="120" customWidth="1"/>
    <col min="5899" max="5899" width="12.875" style="120" bestFit="1" customWidth="1"/>
    <col min="5900" max="5900" width="11.125" style="120" bestFit="1" customWidth="1"/>
    <col min="5901" max="6144" width="9.125" style="120"/>
    <col min="6145" max="6145" width="8.5" style="120" customWidth="1"/>
    <col min="6146" max="6146" width="11.5" style="120" customWidth="1"/>
    <col min="6147" max="6147" width="31" style="120" customWidth="1"/>
    <col min="6148" max="6148" width="15.5" style="120" customWidth="1"/>
    <col min="6149" max="6149" width="16.875" style="120" customWidth="1"/>
    <col min="6150" max="6150" width="11.5" style="120" customWidth="1"/>
    <col min="6151" max="6151" width="31" style="120" customWidth="1"/>
    <col min="6152" max="6152" width="12.375" style="120" customWidth="1"/>
    <col min="6153" max="6153" width="16.5" style="120" customWidth="1"/>
    <col min="6154" max="6154" width="9.5" style="120" customWidth="1"/>
    <col min="6155" max="6155" width="12.875" style="120" bestFit="1" customWidth="1"/>
    <col min="6156" max="6156" width="11.125" style="120" bestFit="1" customWidth="1"/>
    <col min="6157" max="6400" width="9.125" style="120"/>
    <col min="6401" max="6401" width="8.5" style="120" customWidth="1"/>
    <col min="6402" max="6402" width="11.5" style="120" customWidth="1"/>
    <col min="6403" max="6403" width="31" style="120" customWidth="1"/>
    <col min="6404" max="6404" width="15.5" style="120" customWidth="1"/>
    <col min="6405" max="6405" width="16.875" style="120" customWidth="1"/>
    <col min="6406" max="6406" width="11.5" style="120" customWidth="1"/>
    <col min="6407" max="6407" width="31" style="120" customWidth="1"/>
    <col min="6408" max="6408" width="12.375" style="120" customWidth="1"/>
    <col min="6409" max="6409" width="16.5" style="120" customWidth="1"/>
    <col min="6410" max="6410" width="9.5" style="120" customWidth="1"/>
    <col min="6411" max="6411" width="12.875" style="120" bestFit="1" customWidth="1"/>
    <col min="6412" max="6412" width="11.125" style="120" bestFit="1" customWidth="1"/>
    <col min="6413" max="6656" width="9.125" style="120"/>
    <col min="6657" max="6657" width="8.5" style="120" customWidth="1"/>
    <col min="6658" max="6658" width="11.5" style="120" customWidth="1"/>
    <col min="6659" max="6659" width="31" style="120" customWidth="1"/>
    <col min="6660" max="6660" width="15.5" style="120" customWidth="1"/>
    <col min="6661" max="6661" width="16.875" style="120" customWidth="1"/>
    <col min="6662" max="6662" width="11.5" style="120" customWidth="1"/>
    <col min="6663" max="6663" width="31" style="120" customWidth="1"/>
    <col min="6664" max="6664" width="12.375" style="120" customWidth="1"/>
    <col min="6665" max="6665" width="16.5" style="120" customWidth="1"/>
    <col min="6666" max="6666" width="9.5" style="120" customWidth="1"/>
    <col min="6667" max="6667" width="12.875" style="120" bestFit="1" customWidth="1"/>
    <col min="6668" max="6668" width="11.125" style="120" bestFit="1" customWidth="1"/>
    <col min="6669" max="6912" width="9.125" style="120"/>
    <col min="6913" max="6913" width="8.5" style="120" customWidth="1"/>
    <col min="6914" max="6914" width="11.5" style="120" customWidth="1"/>
    <col min="6915" max="6915" width="31" style="120" customWidth="1"/>
    <col min="6916" max="6916" width="15.5" style="120" customWidth="1"/>
    <col min="6917" max="6917" width="16.875" style="120" customWidth="1"/>
    <col min="6918" max="6918" width="11.5" style="120" customWidth="1"/>
    <col min="6919" max="6919" width="31" style="120" customWidth="1"/>
    <col min="6920" max="6920" width="12.375" style="120" customWidth="1"/>
    <col min="6921" max="6921" width="16.5" style="120" customWidth="1"/>
    <col min="6922" max="6922" width="9.5" style="120" customWidth="1"/>
    <col min="6923" max="6923" width="12.875" style="120" bestFit="1" customWidth="1"/>
    <col min="6924" max="6924" width="11.125" style="120" bestFit="1" customWidth="1"/>
    <col min="6925" max="7168" width="9.125" style="120"/>
    <col min="7169" max="7169" width="8.5" style="120" customWidth="1"/>
    <col min="7170" max="7170" width="11.5" style="120" customWidth="1"/>
    <col min="7171" max="7171" width="31" style="120" customWidth="1"/>
    <col min="7172" max="7172" width="15.5" style="120" customWidth="1"/>
    <col min="7173" max="7173" width="16.875" style="120" customWidth="1"/>
    <col min="7174" max="7174" width="11.5" style="120" customWidth="1"/>
    <col min="7175" max="7175" width="31" style="120" customWidth="1"/>
    <col min="7176" max="7176" width="12.375" style="120" customWidth="1"/>
    <col min="7177" max="7177" width="16.5" style="120" customWidth="1"/>
    <col min="7178" max="7178" width="9.5" style="120" customWidth="1"/>
    <col min="7179" max="7179" width="12.875" style="120" bestFit="1" customWidth="1"/>
    <col min="7180" max="7180" width="11.125" style="120" bestFit="1" customWidth="1"/>
    <col min="7181" max="7424" width="9.125" style="120"/>
    <col min="7425" max="7425" width="8.5" style="120" customWidth="1"/>
    <col min="7426" max="7426" width="11.5" style="120" customWidth="1"/>
    <col min="7427" max="7427" width="31" style="120" customWidth="1"/>
    <col min="7428" max="7428" width="15.5" style="120" customWidth="1"/>
    <col min="7429" max="7429" width="16.875" style="120" customWidth="1"/>
    <col min="7430" max="7430" width="11.5" style="120" customWidth="1"/>
    <col min="7431" max="7431" width="31" style="120" customWidth="1"/>
    <col min="7432" max="7432" width="12.375" style="120" customWidth="1"/>
    <col min="7433" max="7433" width="16.5" style="120" customWidth="1"/>
    <col min="7434" max="7434" width="9.5" style="120" customWidth="1"/>
    <col min="7435" max="7435" width="12.875" style="120" bestFit="1" customWidth="1"/>
    <col min="7436" max="7436" width="11.125" style="120" bestFit="1" customWidth="1"/>
    <col min="7437" max="7680" width="9.125" style="120"/>
    <col min="7681" max="7681" width="8.5" style="120" customWidth="1"/>
    <col min="7682" max="7682" width="11.5" style="120" customWidth="1"/>
    <col min="7683" max="7683" width="31" style="120" customWidth="1"/>
    <col min="7684" max="7684" width="15.5" style="120" customWidth="1"/>
    <col min="7685" max="7685" width="16.875" style="120" customWidth="1"/>
    <col min="7686" max="7686" width="11.5" style="120" customWidth="1"/>
    <col min="7687" max="7687" width="31" style="120" customWidth="1"/>
    <col min="7688" max="7688" width="12.375" style="120" customWidth="1"/>
    <col min="7689" max="7689" width="16.5" style="120" customWidth="1"/>
    <col min="7690" max="7690" width="9.5" style="120" customWidth="1"/>
    <col min="7691" max="7691" width="12.875" style="120" bestFit="1" customWidth="1"/>
    <col min="7692" max="7692" width="11.125" style="120" bestFit="1" customWidth="1"/>
    <col min="7693" max="7936" width="9.125" style="120"/>
    <col min="7937" max="7937" width="8.5" style="120" customWidth="1"/>
    <col min="7938" max="7938" width="11.5" style="120" customWidth="1"/>
    <col min="7939" max="7939" width="31" style="120" customWidth="1"/>
    <col min="7940" max="7940" width="15.5" style="120" customWidth="1"/>
    <col min="7941" max="7941" width="16.875" style="120" customWidth="1"/>
    <col min="7942" max="7942" width="11.5" style="120" customWidth="1"/>
    <col min="7943" max="7943" width="31" style="120" customWidth="1"/>
    <col min="7944" max="7944" width="12.375" style="120" customWidth="1"/>
    <col min="7945" max="7945" width="16.5" style="120" customWidth="1"/>
    <col min="7946" max="7946" width="9.5" style="120" customWidth="1"/>
    <col min="7947" max="7947" width="12.875" style="120" bestFit="1" customWidth="1"/>
    <col min="7948" max="7948" width="11.125" style="120" bestFit="1" customWidth="1"/>
    <col min="7949" max="8192" width="9.125" style="120"/>
    <col min="8193" max="8193" width="8.5" style="120" customWidth="1"/>
    <col min="8194" max="8194" width="11.5" style="120" customWidth="1"/>
    <col min="8195" max="8195" width="31" style="120" customWidth="1"/>
    <col min="8196" max="8196" width="15.5" style="120" customWidth="1"/>
    <col min="8197" max="8197" width="16.875" style="120" customWidth="1"/>
    <col min="8198" max="8198" width="11.5" style="120" customWidth="1"/>
    <col min="8199" max="8199" width="31" style="120" customWidth="1"/>
    <col min="8200" max="8200" width="12.375" style="120" customWidth="1"/>
    <col min="8201" max="8201" width="16.5" style="120" customWidth="1"/>
    <col min="8202" max="8202" width="9.5" style="120" customWidth="1"/>
    <col min="8203" max="8203" width="12.875" style="120" bestFit="1" customWidth="1"/>
    <col min="8204" max="8204" width="11.125" style="120" bestFit="1" customWidth="1"/>
    <col min="8205" max="8448" width="9.125" style="120"/>
    <col min="8449" max="8449" width="8.5" style="120" customWidth="1"/>
    <col min="8450" max="8450" width="11.5" style="120" customWidth="1"/>
    <col min="8451" max="8451" width="31" style="120" customWidth="1"/>
    <col min="8452" max="8452" width="15.5" style="120" customWidth="1"/>
    <col min="8453" max="8453" width="16.875" style="120" customWidth="1"/>
    <col min="8454" max="8454" width="11.5" style="120" customWidth="1"/>
    <col min="8455" max="8455" width="31" style="120" customWidth="1"/>
    <col min="8456" max="8456" width="12.375" style="120" customWidth="1"/>
    <col min="8457" max="8457" width="16.5" style="120" customWidth="1"/>
    <col min="8458" max="8458" width="9.5" style="120" customWidth="1"/>
    <col min="8459" max="8459" width="12.875" style="120" bestFit="1" customWidth="1"/>
    <col min="8460" max="8460" width="11.125" style="120" bestFit="1" customWidth="1"/>
    <col min="8461" max="8704" width="9.125" style="120"/>
    <col min="8705" max="8705" width="8.5" style="120" customWidth="1"/>
    <col min="8706" max="8706" width="11.5" style="120" customWidth="1"/>
    <col min="8707" max="8707" width="31" style="120" customWidth="1"/>
    <col min="8708" max="8708" width="15.5" style="120" customWidth="1"/>
    <col min="8709" max="8709" width="16.875" style="120" customWidth="1"/>
    <col min="8710" max="8710" width="11.5" style="120" customWidth="1"/>
    <col min="8711" max="8711" width="31" style="120" customWidth="1"/>
    <col min="8712" max="8712" width="12.375" style="120" customWidth="1"/>
    <col min="8713" max="8713" width="16.5" style="120" customWidth="1"/>
    <col min="8714" max="8714" width="9.5" style="120" customWidth="1"/>
    <col min="8715" max="8715" width="12.875" style="120" bestFit="1" customWidth="1"/>
    <col min="8716" max="8716" width="11.125" style="120" bestFit="1" customWidth="1"/>
    <col min="8717" max="8960" width="9.125" style="120"/>
    <col min="8961" max="8961" width="8.5" style="120" customWidth="1"/>
    <col min="8962" max="8962" width="11.5" style="120" customWidth="1"/>
    <col min="8963" max="8963" width="31" style="120" customWidth="1"/>
    <col min="8964" max="8964" width="15.5" style="120" customWidth="1"/>
    <col min="8965" max="8965" width="16.875" style="120" customWidth="1"/>
    <col min="8966" max="8966" width="11.5" style="120" customWidth="1"/>
    <col min="8967" max="8967" width="31" style="120" customWidth="1"/>
    <col min="8968" max="8968" width="12.375" style="120" customWidth="1"/>
    <col min="8969" max="8969" width="16.5" style="120" customWidth="1"/>
    <col min="8970" max="8970" width="9.5" style="120" customWidth="1"/>
    <col min="8971" max="8971" width="12.875" style="120" bestFit="1" customWidth="1"/>
    <col min="8972" max="8972" width="11.125" style="120" bestFit="1" customWidth="1"/>
    <col min="8973" max="9216" width="9.125" style="120"/>
    <col min="9217" max="9217" width="8.5" style="120" customWidth="1"/>
    <col min="9218" max="9218" width="11.5" style="120" customWidth="1"/>
    <col min="9219" max="9219" width="31" style="120" customWidth="1"/>
    <col min="9220" max="9220" width="15.5" style="120" customWidth="1"/>
    <col min="9221" max="9221" width="16.875" style="120" customWidth="1"/>
    <col min="9222" max="9222" width="11.5" style="120" customWidth="1"/>
    <col min="9223" max="9223" width="31" style="120" customWidth="1"/>
    <col min="9224" max="9224" width="12.375" style="120" customWidth="1"/>
    <col min="9225" max="9225" width="16.5" style="120" customWidth="1"/>
    <col min="9226" max="9226" width="9.5" style="120" customWidth="1"/>
    <col min="9227" max="9227" width="12.875" style="120" bestFit="1" customWidth="1"/>
    <col min="9228" max="9228" width="11.125" style="120" bestFit="1" customWidth="1"/>
    <col min="9229" max="9472" width="9.125" style="120"/>
    <col min="9473" max="9473" width="8.5" style="120" customWidth="1"/>
    <col min="9474" max="9474" width="11.5" style="120" customWidth="1"/>
    <col min="9475" max="9475" width="31" style="120" customWidth="1"/>
    <col min="9476" max="9476" width="15.5" style="120" customWidth="1"/>
    <col min="9477" max="9477" width="16.875" style="120" customWidth="1"/>
    <col min="9478" max="9478" width="11.5" style="120" customWidth="1"/>
    <col min="9479" max="9479" width="31" style="120" customWidth="1"/>
    <col min="9480" max="9480" width="12.375" style="120" customWidth="1"/>
    <col min="9481" max="9481" width="16.5" style="120" customWidth="1"/>
    <col min="9482" max="9482" width="9.5" style="120" customWidth="1"/>
    <col min="9483" max="9483" width="12.875" style="120" bestFit="1" customWidth="1"/>
    <col min="9484" max="9484" width="11.125" style="120" bestFit="1" customWidth="1"/>
    <col min="9485" max="9728" width="9.125" style="120"/>
    <col min="9729" max="9729" width="8.5" style="120" customWidth="1"/>
    <col min="9730" max="9730" width="11.5" style="120" customWidth="1"/>
    <col min="9731" max="9731" width="31" style="120" customWidth="1"/>
    <col min="9732" max="9732" width="15.5" style="120" customWidth="1"/>
    <col min="9733" max="9733" width="16.875" style="120" customWidth="1"/>
    <col min="9734" max="9734" width="11.5" style="120" customWidth="1"/>
    <col min="9735" max="9735" width="31" style="120" customWidth="1"/>
    <col min="9736" max="9736" width="12.375" style="120" customWidth="1"/>
    <col min="9737" max="9737" width="16.5" style="120" customWidth="1"/>
    <col min="9738" max="9738" width="9.5" style="120" customWidth="1"/>
    <col min="9739" max="9739" width="12.875" style="120" bestFit="1" customWidth="1"/>
    <col min="9740" max="9740" width="11.125" style="120" bestFit="1" customWidth="1"/>
    <col min="9741" max="9984" width="9.125" style="120"/>
    <col min="9985" max="9985" width="8.5" style="120" customWidth="1"/>
    <col min="9986" max="9986" width="11.5" style="120" customWidth="1"/>
    <col min="9987" max="9987" width="31" style="120" customWidth="1"/>
    <col min="9988" max="9988" width="15.5" style="120" customWidth="1"/>
    <col min="9989" max="9989" width="16.875" style="120" customWidth="1"/>
    <col min="9990" max="9990" width="11.5" style="120" customWidth="1"/>
    <col min="9991" max="9991" width="31" style="120" customWidth="1"/>
    <col min="9992" max="9992" width="12.375" style="120" customWidth="1"/>
    <col min="9993" max="9993" width="16.5" style="120" customWidth="1"/>
    <col min="9994" max="9994" width="9.5" style="120" customWidth="1"/>
    <col min="9995" max="9995" width="12.875" style="120" bestFit="1" customWidth="1"/>
    <col min="9996" max="9996" width="11.125" style="120" bestFit="1" customWidth="1"/>
    <col min="9997" max="10240" width="9.125" style="120"/>
    <col min="10241" max="10241" width="8.5" style="120" customWidth="1"/>
    <col min="10242" max="10242" width="11.5" style="120" customWidth="1"/>
    <col min="10243" max="10243" width="31" style="120" customWidth="1"/>
    <col min="10244" max="10244" width="15.5" style="120" customWidth="1"/>
    <col min="10245" max="10245" width="16.875" style="120" customWidth="1"/>
    <col min="10246" max="10246" width="11.5" style="120" customWidth="1"/>
    <col min="10247" max="10247" width="31" style="120" customWidth="1"/>
    <col min="10248" max="10248" width="12.375" style="120" customWidth="1"/>
    <col min="10249" max="10249" width="16.5" style="120" customWidth="1"/>
    <col min="10250" max="10250" width="9.5" style="120" customWidth="1"/>
    <col min="10251" max="10251" width="12.875" style="120" bestFit="1" customWidth="1"/>
    <col min="10252" max="10252" width="11.125" style="120" bestFit="1" customWidth="1"/>
    <col min="10253" max="10496" width="9.125" style="120"/>
    <col min="10497" max="10497" width="8.5" style="120" customWidth="1"/>
    <col min="10498" max="10498" width="11.5" style="120" customWidth="1"/>
    <col min="10499" max="10499" width="31" style="120" customWidth="1"/>
    <col min="10500" max="10500" width="15.5" style="120" customWidth="1"/>
    <col min="10501" max="10501" width="16.875" style="120" customWidth="1"/>
    <col min="10502" max="10502" width="11.5" style="120" customWidth="1"/>
    <col min="10503" max="10503" width="31" style="120" customWidth="1"/>
    <col min="10504" max="10504" width="12.375" style="120" customWidth="1"/>
    <col min="10505" max="10505" width="16.5" style="120" customWidth="1"/>
    <col min="10506" max="10506" width="9.5" style="120" customWidth="1"/>
    <col min="10507" max="10507" width="12.875" style="120" bestFit="1" customWidth="1"/>
    <col min="10508" max="10508" width="11.125" style="120" bestFit="1" customWidth="1"/>
    <col min="10509" max="10752" width="9.125" style="120"/>
    <col min="10753" max="10753" width="8.5" style="120" customWidth="1"/>
    <col min="10754" max="10754" width="11.5" style="120" customWidth="1"/>
    <col min="10755" max="10755" width="31" style="120" customWidth="1"/>
    <col min="10756" max="10756" width="15.5" style="120" customWidth="1"/>
    <col min="10757" max="10757" width="16.875" style="120" customWidth="1"/>
    <col min="10758" max="10758" width="11.5" style="120" customWidth="1"/>
    <col min="10759" max="10759" width="31" style="120" customWidth="1"/>
    <col min="10760" max="10760" width="12.375" style="120" customWidth="1"/>
    <col min="10761" max="10761" width="16.5" style="120" customWidth="1"/>
    <col min="10762" max="10762" width="9.5" style="120" customWidth="1"/>
    <col min="10763" max="10763" width="12.875" style="120" bestFit="1" customWidth="1"/>
    <col min="10764" max="10764" width="11.125" style="120" bestFit="1" customWidth="1"/>
    <col min="10765" max="11008" width="9.125" style="120"/>
    <col min="11009" max="11009" width="8.5" style="120" customWidth="1"/>
    <col min="11010" max="11010" width="11.5" style="120" customWidth="1"/>
    <col min="11011" max="11011" width="31" style="120" customWidth="1"/>
    <col min="11012" max="11012" width="15.5" style="120" customWidth="1"/>
    <col min="11013" max="11013" width="16.875" style="120" customWidth="1"/>
    <col min="11014" max="11014" width="11.5" style="120" customWidth="1"/>
    <col min="11015" max="11015" width="31" style="120" customWidth="1"/>
    <col min="11016" max="11016" width="12.375" style="120" customWidth="1"/>
    <col min="11017" max="11017" width="16.5" style="120" customWidth="1"/>
    <col min="11018" max="11018" width="9.5" style="120" customWidth="1"/>
    <col min="11019" max="11019" width="12.875" style="120" bestFit="1" customWidth="1"/>
    <col min="11020" max="11020" width="11.125" style="120" bestFit="1" customWidth="1"/>
    <col min="11021" max="11264" width="9.125" style="120"/>
    <col min="11265" max="11265" width="8.5" style="120" customWidth="1"/>
    <col min="11266" max="11266" width="11.5" style="120" customWidth="1"/>
    <col min="11267" max="11267" width="31" style="120" customWidth="1"/>
    <col min="11268" max="11268" width="15.5" style="120" customWidth="1"/>
    <col min="11269" max="11269" width="16.875" style="120" customWidth="1"/>
    <col min="11270" max="11270" width="11.5" style="120" customWidth="1"/>
    <col min="11271" max="11271" width="31" style="120" customWidth="1"/>
    <col min="11272" max="11272" width="12.375" style="120" customWidth="1"/>
    <col min="11273" max="11273" width="16.5" style="120" customWidth="1"/>
    <col min="11274" max="11274" width="9.5" style="120" customWidth="1"/>
    <col min="11275" max="11275" width="12.875" style="120" bestFit="1" customWidth="1"/>
    <col min="11276" max="11276" width="11.125" style="120" bestFit="1" customWidth="1"/>
    <col min="11277" max="11520" width="9.125" style="120"/>
    <col min="11521" max="11521" width="8.5" style="120" customWidth="1"/>
    <col min="11522" max="11522" width="11.5" style="120" customWidth="1"/>
    <col min="11523" max="11523" width="31" style="120" customWidth="1"/>
    <col min="11524" max="11524" width="15.5" style="120" customWidth="1"/>
    <col min="11525" max="11525" width="16.875" style="120" customWidth="1"/>
    <col min="11526" max="11526" width="11.5" style="120" customWidth="1"/>
    <col min="11527" max="11527" width="31" style="120" customWidth="1"/>
    <col min="11528" max="11528" width="12.375" style="120" customWidth="1"/>
    <col min="11529" max="11529" width="16.5" style="120" customWidth="1"/>
    <col min="11530" max="11530" width="9.5" style="120" customWidth="1"/>
    <col min="11531" max="11531" width="12.875" style="120" bestFit="1" customWidth="1"/>
    <col min="11532" max="11532" width="11.125" style="120" bestFit="1" customWidth="1"/>
    <col min="11533" max="11776" width="9.125" style="120"/>
    <col min="11777" max="11777" width="8.5" style="120" customWidth="1"/>
    <col min="11778" max="11778" width="11.5" style="120" customWidth="1"/>
    <col min="11779" max="11779" width="31" style="120" customWidth="1"/>
    <col min="11780" max="11780" width="15.5" style="120" customWidth="1"/>
    <col min="11781" max="11781" width="16.875" style="120" customWidth="1"/>
    <col min="11782" max="11782" width="11.5" style="120" customWidth="1"/>
    <col min="11783" max="11783" width="31" style="120" customWidth="1"/>
    <col min="11784" max="11784" width="12.375" style="120" customWidth="1"/>
    <col min="11785" max="11785" width="16.5" style="120" customWidth="1"/>
    <col min="11786" max="11786" width="9.5" style="120" customWidth="1"/>
    <col min="11787" max="11787" width="12.875" style="120" bestFit="1" customWidth="1"/>
    <col min="11788" max="11788" width="11.125" style="120" bestFit="1" customWidth="1"/>
    <col min="11789" max="12032" width="9.125" style="120"/>
    <col min="12033" max="12033" width="8.5" style="120" customWidth="1"/>
    <col min="12034" max="12034" width="11.5" style="120" customWidth="1"/>
    <col min="12035" max="12035" width="31" style="120" customWidth="1"/>
    <col min="12036" max="12036" width="15.5" style="120" customWidth="1"/>
    <col min="12037" max="12037" width="16.875" style="120" customWidth="1"/>
    <col min="12038" max="12038" width="11.5" style="120" customWidth="1"/>
    <col min="12039" max="12039" width="31" style="120" customWidth="1"/>
    <col min="12040" max="12040" width="12.375" style="120" customWidth="1"/>
    <col min="12041" max="12041" width="16.5" style="120" customWidth="1"/>
    <col min="12042" max="12042" width="9.5" style="120" customWidth="1"/>
    <col min="12043" max="12043" width="12.875" style="120" bestFit="1" customWidth="1"/>
    <col min="12044" max="12044" width="11.125" style="120" bestFit="1" customWidth="1"/>
    <col min="12045" max="12288" width="9.125" style="120"/>
    <col min="12289" max="12289" width="8.5" style="120" customWidth="1"/>
    <col min="12290" max="12290" width="11.5" style="120" customWidth="1"/>
    <col min="12291" max="12291" width="31" style="120" customWidth="1"/>
    <col min="12292" max="12292" width="15.5" style="120" customWidth="1"/>
    <col min="12293" max="12293" width="16.875" style="120" customWidth="1"/>
    <col min="12294" max="12294" width="11.5" style="120" customWidth="1"/>
    <col min="12295" max="12295" width="31" style="120" customWidth="1"/>
    <col min="12296" max="12296" width="12.375" style="120" customWidth="1"/>
    <col min="12297" max="12297" width="16.5" style="120" customWidth="1"/>
    <col min="12298" max="12298" width="9.5" style="120" customWidth="1"/>
    <col min="12299" max="12299" width="12.875" style="120" bestFit="1" customWidth="1"/>
    <col min="12300" max="12300" width="11.125" style="120" bestFit="1" customWidth="1"/>
    <col min="12301" max="12544" width="9.125" style="120"/>
    <col min="12545" max="12545" width="8.5" style="120" customWidth="1"/>
    <col min="12546" max="12546" width="11.5" style="120" customWidth="1"/>
    <col min="12547" max="12547" width="31" style="120" customWidth="1"/>
    <col min="12548" max="12548" width="15.5" style="120" customWidth="1"/>
    <col min="12549" max="12549" width="16.875" style="120" customWidth="1"/>
    <col min="12550" max="12550" width="11.5" style="120" customWidth="1"/>
    <col min="12551" max="12551" width="31" style="120" customWidth="1"/>
    <col min="12552" max="12552" width="12.375" style="120" customWidth="1"/>
    <col min="12553" max="12553" width="16.5" style="120" customWidth="1"/>
    <col min="12554" max="12554" width="9.5" style="120" customWidth="1"/>
    <col min="12555" max="12555" width="12.875" style="120" bestFit="1" customWidth="1"/>
    <col min="12556" max="12556" width="11.125" style="120" bestFit="1" customWidth="1"/>
    <col min="12557" max="12800" width="9.125" style="120"/>
    <col min="12801" max="12801" width="8.5" style="120" customWidth="1"/>
    <col min="12802" max="12802" width="11.5" style="120" customWidth="1"/>
    <col min="12803" max="12803" width="31" style="120" customWidth="1"/>
    <col min="12804" max="12804" width="15.5" style="120" customWidth="1"/>
    <col min="12805" max="12805" width="16.875" style="120" customWidth="1"/>
    <col min="12806" max="12806" width="11.5" style="120" customWidth="1"/>
    <col min="12807" max="12807" width="31" style="120" customWidth="1"/>
    <col min="12808" max="12808" width="12.375" style="120" customWidth="1"/>
    <col min="12809" max="12809" width="16.5" style="120" customWidth="1"/>
    <col min="12810" max="12810" width="9.5" style="120" customWidth="1"/>
    <col min="12811" max="12811" width="12.875" style="120" bestFit="1" customWidth="1"/>
    <col min="12812" max="12812" width="11.125" style="120" bestFit="1" customWidth="1"/>
    <col min="12813" max="13056" width="9.125" style="120"/>
    <col min="13057" max="13057" width="8.5" style="120" customWidth="1"/>
    <col min="13058" max="13058" width="11.5" style="120" customWidth="1"/>
    <col min="13059" max="13059" width="31" style="120" customWidth="1"/>
    <col min="13060" max="13060" width="15.5" style="120" customWidth="1"/>
    <col min="13061" max="13061" width="16.875" style="120" customWidth="1"/>
    <col min="13062" max="13062" width="11.5" style="120" customWidth="1"/>
    <col min="13063" max="13063" width="31" style="120" customWidth="1"/>
    <col min="13064" max="13064" width="12.375" style="120" customWidth="1"/>
    <col min="13065" max="13065" width="16.5" style="120" customWidth="1"/>
    <col min="13066" max="13066" width="9.5" style="120" customWidth="1"/>
    <col min="13067" max="13067" width="12.875" style="120" bestFit="1" customWidth="1"/>
    <col min="13068" max="13068" width="11.125" style="120" bestFit="1" customWidth="1"/>
    <col min="13069" max="13312" width="9.125" style="120"/>
    <col min="13313" max="13313" width="8.5" style="120" customWidth="1"/>
    <col min="13314" max="13314" width="11.5" style="120" customWidth="1"/>
    <col min="13315" max="13315" width="31" style="120" customWidth="1"/>
    <col min="13316" max="13316" width="15.5" style="120" customWidth="1"/>
    <col min="13317" max="13317" width="16.875" style="120" customWidth="1"/>
    <col min="13318" max="13318" width="11.5" style="120" customWidth="1"/>
    <col min="13319" max="13319" width="31" style="120" customWidth="1"/>
    <col min="13320" max="13320" width="12.375" style="120" customWidth="1"/>
    <col min="13321" max="13321" width="16.5" style="120" customWidth="1"/>
    <col min="13322" max="13322" width="9.5" style="120" customWidth="1"/>
    <col min="13323" max="13323" width="12.875" style="120" bestFit="1" customWidth="1"/>
    <col min="13324" max="13324" width="11.125" style="120" bestFit="1" customWidth="1"/>
    <col min="13325" max="13568" width="9.125" style="120"/>
    <col min="13569" max="13569" width="8.5" style="120" customWidth="1"/>
    <col min="13570" max="13570" width="11.5" style="120" customWidth="1"/>
    <col min="13571" max="13571" width="31" style="120" customWidth="1"/>
    <col min="13572" max="13572" width="15.5" style="120" customWidth="1"/>
    <col min="13573" max="13573" width="16.875" style="120" customWidth="1"/>
    <col min="13574" max="13574" width="11.5" style="120" customWidth="1"/>
    <col min="13575" max="13575" width="31" style="120" customWidth="1"/>
    <col min="13576" max="13576" width="12.375" style="120" customWidth="1"/>
    <col min="13577" max="13577" width="16.5" style="120" customWidth="1"/>
    <col min="13578" max="13578" width="9.5" style="120" customWidth="1"/>
    <col min="13579" max="13579" width="12.875" style="120" bestFit="1" customWidth="1"/>
    <col min="13580" max="13580" width="11.125" style="120" bestFit="1" customWidth="1"/>
    <col min="13581" max="13824" width="9.125" style="120"/>
    <col min="13825" max="13825" width="8.5" style="120" customWidth="1"/>
    <col min="13826" max="13826" width="11.5" style="120" customWidth="1"/>
    <col min="13827" max="13827" width="31" style="120" customWidth="1"/>
    <col min="13828" max="13828" width="15.5" style="120" customWidth="1"/>
    <col min="13829" max="13829" width="16.875" style="120" customWidth="1"/>
    <col min="13830" max="13830" width="11.5" style="120" customWidth="1"/>
    <col min="13831" max="13831" width="31" style="120" customWidth="1"/>
    <col min="13832" max="13832" width="12.375" style="120" customWidth="1"/>
    <col min="13833" max="13833" width="16.5" style="120" customWidth="1"/>
    <col min="13834" max="13834" width="9.5" style="120" customWidth="1"/>
    <col min="13835" max="13835" width="12.875" style="120" bestFit="1" customWidth="1"/>
    <col min="13836" max="13836" width="11.125" style="120" bestFit="1" customWidth="1"/>
    <col min="13837" max="14080" width="9.125" style="120"/>
    <col min="14081" max="14081" width="8.5" style="120" customWidth="1"/>
    <col min="14082" max="14082" width="11.5" style="120" customWidth="1"/>
    <col min="14083" max="14083" width="31" style="120" customWidth="1"/>
    <col min="14084" max="14084" width="15.5" style="120" customWidth="1"/>
    <col min="14085" max="14085" width="16.875" style="120" customWidth="1"/>
    <col min="14086" max="14086" width="11.5" style="120" customWidth="1"/>
    <col min="14087" max="14087" width="31" style="120" customWidth="1"/>
    <col min="14088" max="14088" width="12.375" style="120" customWidth="1"/>
    <col min="14089" max="14089" width="16.5" style="120" customWidth="1"/>
    <col min="14090" max="14090" width="9.5" style="120" customWidth="1"/>
    <col min="14091" max="14091" width="12.875" style="120" bestFit="1" customWidth="1"/>
    <col min="14092" max="14092" width="11.125" style="120" bestFit="1" customWidth="1"/>
    <col min="14093" max="14336" width="9.125" style="120"/>
    <col min="14337" max="14337" width="8.5" style="120" customWidth="1"/>
    <col min="14338" max="14338" width="11.5" style="120" customWidth="1"/>
    <col min="14339" max="14339" width="31" style="120" customWidth="1"/>
    <col min="14340" max="14340" width="15.5" style="120" customWidth="1"/>
    <col min="14341" max="14341" width="16.875" style="120" customWidth="1"/>
    <col min="14342" max="14342" width="11.5" style="120" customWidth="1"/>
    <col min="14343" max="14343" width="31" style="120" customWidth="1"/>
    <col min="14344" max="14344" width="12.375" style="120" customWidth="1"/>
    <col min="14345" max="14345" width="16.5" style="120" customWidth="1"/>
    <col min="14346" max="14346" width="9.5" style="120" customWidth="1"/>
    <col min="14347" max="14347" width="12.875" style="120" bestFit="1" customWidth="1"/>
    <col min="14348" max="14348" width="11.125" style="120" bestFit="1" customWidth="1"/>
    <col min="14349" max="14592" width="9.125" style="120"/>
    <col min="14593" max="14593" width="8.5" style="120" customWidth="1"/>
    <col min="14594" max="14594" width="11.5" style="120" customWidth="1"/>
    <col min="14595" max="14595" width="31" style="120" customWidth="1"/>
    <col min="14596" max="14596" width="15.5" style="120" customWidth="1"/>
    <col min="14597" max="14597" width="16.875" style="120" customWidth="1"/>
    <col min="14598" max="14598" width="11.5" style="120" customWidth="1"/>
    <col min="14599" max="14599" width="31" style="120" customWidth="1"/>
    <col min="14600" max="14600" width="12.375" style="120" customWidth="1"/>
    <col min="14601" max="14601" width="16.5" style="120" customWidth="1"/>
    <col min="14602" max="14602" width="9.5" style="120" customWidth="1"/>
    <col min="14603" max="14603" width="12.875" style="120" bestFit="1" customWidth="1"/>
    <col min="14604" max="14604" width="11.125" style="120" bestFit="1" customWidth="1"/>
    <col min="14605" max="14848" width="9.125" style="120"/>
    <col min="14849" max="14849" width="8.5" style="120" customWidth="1"/>
    <col min="14850" max="14850" width="11.5" style="120" customWidth="1"/>
    <col min="14851" max="14851" width="31" style="120" customWidth="1"/>
    <col min="14852" max="14852" width="15.5" style="120" customWidth="1"/>
    <col min="14853" max="14853" width="16.875" style="120" customWidth="1"/>
    <col min="14854" max="14854" width="11.5" style="120" customWidth="1"/>
    <col min="14855" max="14855" width="31" style="120" customWidth="1"/>
    <col min="14856" max="14856" width="12.375" style="120" customWidth="1"/>
    <col min="14857" max="14857" width="16.5" style="120" customWidth="1"/>
    <col min="14858" max="14858" width="9.5" style="120" customWidth="1"/>
    <col min="14859" max="14859" width="12.875" style="120" bestFit="1" customWidth="1"/>
    <col min="14860" max="14860" width="11.125" style="120" bestFit="1" customWidth="1"/>
    <col min="14861" max="15104" width="9.125" style="120"/>
    <col min="15105" max="15105" width="8.5" style="120" customWidth="1"/>
    <col min="15106" max="15106" width="11.5" style="120" customWidth="1"/>
    <col min="15107" max="15107" width="31" style="120" customWidth="1"/>
    <col min="15108" max="15108" width="15.5" style="120" customWidth="1"/>
    <col min="15109" max="15109" width="16.875" style="120" customWidth="1"/>
    <col min="15110" max="15110" width="11.5" style="120" customWidth="1"/>
    <col min="15111" max="15111" width="31" style="120" customWidth="1"/>
    <col min="15112" max="15112" width="12.375" style="120" customWidth="1"/>
    <col min="15113" max="15113" width="16.5" style="120" customWidth="1"/>
    <col min="15114" max="15114" width="9.5" style="120" customWidth="1"/>
    <col min="15115" max="15115" width="12.875" style="120" bestFit="1" customWidth="1"/>
    <col min="15116" max="15116" width="11.125" style="120" bestFit="1" customWidth="1"/>
    <col min="15117" max="15360" width="9.125" style="120"/>
    <col min="15361" max="15361" width="8.5" style="120" customWidth="1"/>
    <col min="15362" max="15362" width="11.5" style="120" customWidth="1"/>
    <col min="15363" max="15363" width="31" style="120" customWidth="1"/>
    <col min="15364" max="15364" width="15.5" style="120" customWidth="1"/>
    <col min="15365" max="15365" width="16.875" style="120" customWidth="1"/>
    <col min="15366" max="15366" width="11.5" style="120" customWidth="1"/>
    <col min="15367" max="15367" width="31" style="120" customWidth="1"/>
    <col min="15368" max="15368" width="12.375" style="120" customWidth="1"/>
    <col min="15369" max="15369" width="16.5" style="120" customWidth="1"/>
    <col min="15370" max="15370" width="9.5" style="120" customWidth="1"/>
    <col min="15371" max="15371" width="12.875" style="120" bestFit="1" customWidth="1"/>
    <col min="15372" max="15372" width="11.125" style="120" bestFit="1" customWidth="1"/>
    <col min="15373" max="15616" width="9.125" style="120"/>
    <col min="15617" max="15617" width="8.5" style="120" customWidth="1"/>
    <col min="15618" max="15618" width="11.5" style="120" customWidth="1"/>
    <col min="15619" max="15619" width="31" style="120" customWidth="1"/>
    <col min="15620" max="15620" width="15.5" style="120" customWidth="1"/>
    <col min="15621" max="15621" width="16.875" style="120" customWidth="1"/>
    <col min="15622" max="15622" width="11.5" style="120" customWidth="1"/>
    <col min="15623" max="15623" width="31" style="120" customWidth="1"/>
    <col min="15624" max="15624" width="12.375" style="120" customWidth="1"/>
    <col min="15625" max="15625" width="16.5" style="120" customWidth="1"/>
    <col min="15626" max="15626" width="9.5" style="120" customWidth="1"/>
    <col min="15627" max="15627" width="12.875" style="120" bestFit="1" customWidth="1"/>
    <col min="15628" max="15628" width="11.125" style="120" bestFit="1" customWidth="1"/>
    <col min="15629" max="15872" width="9.125" style="120"/>
    <col min="15873" max="15873" width="8.5" style="120" customWidth="1"/>
    <col min="15874" max="15874" width="11.5" style="120" customWidth="1"/>
    <col min="15875" max="15875" width="31" style="120" customWidth="1"/>
    <col min="15876" max="15876" width="15.5" style="120" customWidth="1"/>
    <col min="15877" max="15877" width="16.875" style="120" customWidth="1"/>
    <col min="15878" max="15878" width="11.5" style="120" customWidth="1"/>
    <col min="15879" max="15879" width="31" style="120" customWidth="1"/>
    <col min="15880" max="15880" width="12.375" style="120" customWidth="1"/>
    <col min="15881" max="15881" width="16.5" style="120" customWidth="1"/>
    <col min="15882" max="15882" width="9.5" style="120" customWidth="1"/>
    <col min="15883" max="15883" width="12.875" style="120" bestFit="1" customWidth="1"/>
    <col min="15884" max="15884" width="11.125" style="120" bestFit="1" customWidth="1"/>
    <col min="15885" max="16128" width="9.125" style="120"/>
    <col min="16129" max="16129" width="8.5" style="120" customWidth="1"/>
    <col min="16130" max="16130" width="11.5" style="120" customWidth="1"/>
    <col min="16131" max="16131" width="31" style="120" customWidth="1"/>
    <col min="16132" max="16132" width="15.5" style="120" customWidth="1"/>
    <col min="16133" max="16133" width="16.875" style="120" customWidth="1"/>
    <col min="16134" max="16134" width="11.5" style="120" customWidth="1"/>
    <col min="16135" max="16135" width="31" style="120" customWidth="1"/>
    <col min="16136" max="16136" width="12.375" style="120" customWidth="1"/>
    <col min="16137" max="16137" width="16.5" style="120" customWidth="1"/>
    <col min="16138" max="16138" width="9.5" style="120" customWidth="1"/>
    <col min="16139" max="16139" width="12.875" style="120" bestFit="1" customWidth="1"/>
    <col min="16140" max="16140" width="11.125" style="120" bestFit="1" customWidth="1"/>
    <col min="16141" max="16384" width="9.125" style="120"/>
  </cols>
  <sheetData>
    <row r="1" spans="1:12" ht="12.8" customHeight="1" x14ac:dyDescent="0.25">
      <c r="A1" s="942">
        <v>34</v>
      </c>
      <c r="J1" s="943" t="s">
        <v>692</v>
      </c>
    </row>
    <row r="2" spans="1:12" x14ac:dyDescent="0.25">
      <c r="A2" s="942"/>
      <c r="J2" s="943"/>
    </row>
    <row r="3" spans="1:12" x14ac:dyDescent="0.25">
      <c r="A3" s="942"/>
      <c r="F3" s="120" t="s">
        <v>1270</v>
      </c>
      <c r="J3" s="943"/>
    </row>
    <row r="4" spans="1:12" x14ac:dyDescent="0.25">
      <c r="A4" s="942"/>
      <c r="J4" s="943"/>
    </row>
    <row r="5" spans="1:12" x14ac:dyDescent="0.25">
      <c r="A5" s="942"/>
      <c r="J5" s="943"/>
    </row>
    <row r="6" spans="1:12" ht="19.649999999999999" x14ac:dyDescent="0.3">
      <c r="A6" s="942"/>
      <c r="B6" s="944" t="s">
        <v>675</v>
      </c>
      <c r="C6" s="944"/>
      <c r="D6" s="944"/>
      <c r="E6" s="944"/>
      <c r="F6" s="944"/>
      <c r="G6" s="944"/>
      <c r="H6" s="944"/>
      <c r="I6" s="944"/>
      <c r="J6" s="943"/>
    </row>
    <row r="7" spans="1:12" ht="20.3" customHeight="1" x14ac:dyDescent="0.3">
      <c r="A7" s="942"/>
      <c r="B7" s="944" t="s">
        <v>5995</v>
      </c>
      <c r="C7" s="944"/>
      <c r="D7" s="944"/>
      <c r="E7" s="944"/>
      <c r="F7" s="944"/>
      <c r="G7" s="944"/>
      <c r="H7" s="944"/>
      <c r="I7" s="944"/>
      <c r="J7" s="943"/>
    </row>
    <row r="8" spans="1:12" x14ac:dyDescent="0.25">
      <c r="A8" s="942"/>
      <c r="J8" s="943"/>
    </row>
    <row r="9" spans="1:12" ht="20.3" customHeight="1" x14ac:dyDescent="0.3">
      <c r="A9" s="942"/>
      <c r="B9" s="945" t="s">
        <v>2</v>
      </c>
      <c r="C9" s="945"/>
      <c r="D9" s="945"/>
      <c r="E9" s="946"/>
      <c r="F9" s="947" t="s">
        <v>3</v>
      </c>
      <c r="G9" s="945" t="s">
        <v>3</v>
      </c>
      <c r="H9" s="945"/>
      <c r="I9" s="945"/>
      <c r="J9" s="943"/>
    </row>
    <row r="10" spans="1:12" ht="9" customHeight="1" x14ac:dyDescent="0.3">
      <c r="A10" s="942"/>
      <c r="B10" s="911"/>
      <c r="C10" s="911"/>
      <c r="D10" s="911"/>
      <c r="E10" s="912"/>
      <c r="F10" s="913"/>
      <c r="G10" s="911"/>
      <c r="H10" s="911"/>
      <c r="I10" s="911"/>
      <c r="J10" s="943"/>
    </row>
    <row r="11" spans="1:12" ht="24.75" customHeight="1" x14ac:dyDescent="0.25">
      <c r="A11" s="942"/>
      <c r="B11" s="905" t="s">
        <v>4</v>
      </c>
      <c r="C11" s="906" t="s">
        <v>5</v>
      </c>
      <c r="D11" s="907"/>
      <c r="E11" s="908" t="s">
        <v>6</v>
      </c>
      <c r="F11" s="909" t="s">
        <v>4</v>
      </c>
      <c r="G11" s="906" t="s">
        <v>5</v>
      </c>
      <c r="H11" s="907"/>
      <c r="I11" s="910" t="s">
        <v>7</v>
      </c>
      <c r="J11" s="943"/>
    </row>
    <row r="12" spans="1:12" x14ac:dyDescent="0.25">
      <c r="A12" s="942"/>
      <c r="B12" s="562" t="s">
        <v>251</v>
      </c>
      <c r="C12" s="163" t="s">
        <v>676</v>
      </c>
      <c r="D12" s="163"/>
      <c r="E12" s="49">
        <f>SUM(D13:D15)</f>
        <v>13155990.15</v>
      </c>
      <c r="F12" s="164" t="s">
        <v>155</v>
      </c>
      <c r="G12" s="163" t="s">
        <v>677</v>
      </c>
      <c r="H12" s="163"/>
      <c r="I12" s="26">
        <f>E12</f>
        <v>13155990.15</v>
      </c>
      <c r="J12" s="943"/>
    </row>
    <row r="13" spans="1:12" x14ac:dyDescent="0.25">
      <c r="A13" s="942"/>
      <c r="B13" s="562"/>
      <c r="C13" s="821" t="s">
        <v>10787</v>
      </c>
      <c r="D13" s="177">
        <v>12879132.08</v>
      </c>
      <c r="E13" s="331"/>
      <c r="F13" s="164"/>
      <c r="G13" s="163"/>
      <c r="H13" s="163"/>
      <c r="I13" s="26"/>
      <c r="J13" s="943"/>
    </row>
    <row r="14" spans="1:12" x14ac:dyDescent="0.25">
      <c r="A14" s="942"/>
      <c r="B14" s="562"/>
      <c r="C14" s="821" t="s">
        <v>2292</v>
      </c>
      <c r="D14" s="177">
        <v>256462.34</v>
      </c>
      <c r="E14" s="331"/>
      <c r="F14" s="164"/>
      <c r="G14" s="163"/>
      <c r="H14" s="163"/>
      <c r="I14" s="26"/>
      <c r="J14" s="943"/>
    </row>
    <row r="15" spans="1:12" x14ac:dyDescent="0.25">
      <c r="A15" s="942"/>
      <c r="B15" s="567"/>
      <c r="C15" s="821" t="s">
        <v>680</v>
      </c>
      <c r="D15" s="178">
        <v>20395.73</v>
      </c>
      <c r="E15" s="332"/>
      <c r="F15" s="165"/>
      <c r="G15" s="166"/>
      <c r="H15" s="166"/>
      <c r="I15" s="19"/>
      <c r="J15" s="943"/>
    </row>
    <row r="16" spans="1:12" x14ac:dyDescent="0.25">
      <c r="A16" s="942"/>
      <c r="B16" s="552" t="s">
        <v>302</v>
      </c>
      <c r="C16" s="167" t="s">
        <v>303</v>
      </c>
      <c r="D16" s="168"/>
      <c r="E16" s="51">
        <v>2369990.56</v>
      </c>
      <c r="F16" s="169" t="s">
        <v>2293</v>
      </c>
      <c r="G16" s="167" t="s">
        <v>2294</v>
      </c>
      <c r="H16" s="168"/>
      <c r="I16" s="840">
        <f>E16-I17</f>
        <v>2305279.13</v>
      </c>
      <c r="J16" s="943"/>
      <c r="L16" s="135"/>
    </row>
    <row r="17" spans="1:12" x14ac:dyDescent="0.25">
      <c r="A17" s="942"/>
      <c r="B17" s="567"/>
      <c r="C17" s="163"/>
      <c r="D17" s="163"/>
      <c r="E17" s="49"/>
      <c r="F17" s="277" t="s">
        <v>183</v>
      </c>
      <c r="G17" s="171" t="s">
        <v>756</v>
      </c>
      <c r="H17" s="163"/>
      <c r="I17" s="26">
        <v>64711.43</v>
      </c>
      <c r="J17" s="943"/>
      <c r="K17" s="135"/>
      <c r="L17" s="135"/>
    </row>
    <row r="18" spans="1:12" x14ac:dyDescent="0.25">
      <c r="A18" s="942"/>
      <c r="B18" s="552" t="s">
        <v>304</v>
      </c>
      <c r="C18" s="168" t="s">
        <v>305</v>
      </c>
      <c r="D18" s="168"/>
      <c r="E18" s="51">
        <v>265455.12</v>
      </c>
      <c r="F18" s="170" t="s">
        <v>2295</v>
      </c>
      <c r="G18" s="163" t="s">
        <v>2294</v>
      </c>
      <c r="H18" s="168"/>
      <c r="I18" s="840">
        <f>E18-I19</f>
        <v>250838.01</v>
      </c>
      <c r="J18" s="943"/>
    </row>
    <row r="19" spans="1:12" x14ac:dyDescent="0.25">
      <c r="A19" s="942"/>
      <c r="B19" s="567"/>
      <c r="C19" s="166"/>
      <c r="D19" s="166"/>
      <c r="E19" s="52"/>
      <c r="F19" s="165" t="s">
        <v>155</v>
      </c>
      <c r="G19" s="166" t="s">
        <v>677</v>
      </c>
      <c r="H19" s="166"/>
      <c r="I19" s="19">
        <v>14617.11</v>
      </c>
      <c r="J19" s="943"/>
      <c r="K19" s="135"/>
    </row>
    <row r="20" spans="1:12" x14ac:dyDescent="0.25">
      <c r="A20" s="942"/>
      <c r="B20" s="562" t="s">
        <v>252</v>
      </c>
      <c r="C20" s="163" t="s">
        <v>679</v>
      </c>
      <c r="D20" s="163"/>
      <c r="E20" s="51">
        <f>SUM(D21:D25)</f>
        <v>73401422.659999996</v>
      </c>
      <c r="F20" s="170" t="s">
        <v>2296</v>
      </c>
      <c r="G20" s="163" t="s">
        <v>2294</v>
      </c>
      <c r="H20" s="163"/>
      <c r="I20" s="26">
        <v>12392228.560000001</v>
      </c>
      <c r="J20" s="943"/>
    </row>
    <row r="21" spans="1:12" x14ac:dyDescent="0.25">
      <c r="A21" s="942"/>
      <c r="B21" s="562"/>
      <c r="C21" s="821" t="s">
        <v>10787</v>
      </c>
      <c r="D21" s="177">
        <v>11915319.1</v>
      </c>
      <c r="E21" s="333"/>
      <c r="F21" s="170" t="s">
        <v>2295</v>
      </c>
      <c r="G21" s="163" t="s">
        <v>2294</v>
      </c>
      <c r="H21" s="163"/>
      <c r="I21" s="26">
        <f>D25</f>
        <v>1937940.8299999998</v>
      </c>
      <c r="J21" s="943"/>
    </row>
    <row r="22" spans="1:12" x14ac:dyDescent="0.25">
      <c r="A22" s="942"/>
      <c r="B22" s="562"/>
      <c r="C22" s="821" t="s">
        <v>2292</v>
      </c>
      <c r="D22" s="177">
        <v>59014457.530000001</v>
      </c>
      <c r="E22" s="333"/>
      <c r="F22" s="164" t="s">
        <v>155</v>
      </c>
      <c r="G22" s="163" t="s">
        <v>677</v>
      </c>
      <c r="H22" s="163"/>
      <c r="I22" s="26">
        <f>E20-I20-I21-I23</f>
        <v>54878877.689999998</v>
      </c>
      <c r="J22" s="943"/>
    </row>
    <row r="23" spans="1:12" x14ac:dyDescent="0.25">
      <c r="A23" s="942"/>
      <c r="B23" s="562"/>
      <c r="C23" s="821" t="s">
        <v>2089</v>
      </c>
      <c r="D23" s="177">
        <v>289850.44</v>
      </c>
      <c r="E23" s="333"/>
      <c r="F23" s="170" t="s">
        <v>183</v>
      </c>
      <c r="G23" s="163" t="s">
        <v>682</v>
      </c>
      <c r="H23" s="163"/>
      <c r="I23" s="26">
        <f>SUM(H24:H25)</f>
        <v>4192375.58</v>
      </c>
      <c r="J23" s="943"/>
    </row>
    <row r="24" spans="1:12" x14ac:dyDescent="0.25">
      <c r="A24" s="942"/>
      <c r="B24" s="562"/>
      <c r="C24" s="821" t="s">
        <v>680</v>
      </c>
      <c r="D24" s="177">
        <v>243854.76</v>
      </c>
      <c r="E24" s="333"/>
      <c r="F24" s="164"/>
      <c r="G24" s="821" t="s">
        <v>683</v>
      </c>
      <c r="H24" s="177">
        <v>3864237.56</v>
      </c>
      <c r="I24" s="841"/>
      <c r="J24" s="943"/>
    </row>
    <row r="25" spans="1:12" x14ac:dyDescent="0.25">
      <c r="A25" s="942"/>
      <c r="B25" s="567"/>
      <c r="C25" s="828" t="s">
        <v>681</v>
      </c>
      <c r="D25" s="178">
        <v>1937940.8299999998</v>
      </c>
      <c r="E25" s="333"/>
      <c r="F25" s="164"/>
      <c r="G25" s="821" t="s">
        <v>684</v>
      </c>
      <c r="H25" s="177">
        <v>328138.02</v>
      </c>
      <c r="I25" s="841"/>
      <c r="J25" s="943"/>
    </row>
    <row r="26" spans="1:12" ht="12.8" customHeight="1" x14ac:dyDescent="0.25">
      <c r="A26" s="942"/>
      <c r="B26" s="562" t="s">
        <v>685</v>
      </c>
      <c r="C26" s="163" t="s">
        <v>686</v>
      </c>
      <c r="D26" s="163"/>
      <c r="E26" s="51">
        <v>3209994.06</v>
      </c>
      <c r="F26" s="330" t="s">
        <v>155</v>
      </c>
      <c r="G26" s="175" t="s">
        <v>677</v>
      </c>
      <c r="H26" s="829">
        <f>E26-H27</f>
        <v>2824044.06</v>
      </c>
      <c r="I26" s="842">
        <f>SUM(H26:H27)</f>
        <v>3209994.06</v>
      </c>
      <c r="J26" s="943"/>
    </row>
    <row r="27" spans="1:12" x14ac:dyDescent="0.25">
      <c r="A27" s="942"/>
      <c r="B27" s="823"/>
      <c r="C27" s="821" t="s">
        <v>2343</v>
      </c>
      <c r="D27" s="177">
        <v>385950</v>
      </c>
      <c r="E27" s="333"/>
      <c r="F27" s="824" t="s">
        <v>193</v>
      </c>
      <c r="G27" s="172" t="s">
        <v>2344</v>
      </c>
      <c r="H27" s="827">
        <v>385950</v>
      </c>
      <c r="I27" s="841"/>
      <c r="J27" s="943"/>
    </row>
    <row r="28" spans="1:12" ht="13.25" customHeight="1" x14ac:dyDescent="0.25">
      <c r="A28" s="942"/>
      <c r="B28" s="822" t="s">
        <v>253</v>
      </c>
      <c r="C28" s="175" t="s">
        <v>678</v>
      </c>
      <c r="D28" s="822"/>
      <c r="E28" s="104">
        <f>SUM(D29:D32)</f>
        <v>3432718.34</v>
      </c>
      <c r="F28" s="176" t="s">
        <v>193</v>
      </c>
      <c r="G28" s="173" t="s">
        <v>10790</v>
      </c>
      <c r="H28" s="173"/>
      <c r="I28" s="842">
        <f>SUM(D29:D31)</f>
        <v>2752028.88</v>
      </c>
      <c r="J28" s="943"/>
    </row>
    <row r="29" spans="1:12" ht="13.25" customHeight="1" x14ac:dyDescent="0.25">
      <c r="A29" s="942"/>
      <c r="B29" s="823"/>
      <c r="C29" s="821" t="s">
        <v>10791</v>
      </c>
      <c r="D29" s="177">
        <f>1370607.38+611291</f>
        <v>1981898.38</v>
      </c>
      <c r="E29" s="103"/>
      <c r="F29" s="174" t="s">
        <v>2297</v>
      </c>
      <c r="G29" s="173" t="s">
        <v>2294</v>
      </c>
      <c r="H29" s="173"/>
      <c r="I29" s="843">
        <v>680689.46</v>
      </c>
      <c r="J29" s="943"/>
    </row>
    <row r="30" spans="1:12" ht="13.25" customHeight="1" x14ac:dyDescent="0.25">
      <c r="A30" s="942"/>
      <c r="B30" s="823"/>
      <c r="C30" s="821" t="s">
        <v>2343</v>
      </c>
      <c r="D30" s="177">
        <v>507340.5</v>
      </c>
      <c r="E30" s="103"/>
      <c r="F30" s="174"/>
      <c r="G30" s="173"/>
      <c r="H30" s="173"/>
      <c r="I30" s="843"/>
      <c r="J30" s="943"/>
    </row>
    <row r="31" spans="1:12" ht="13.25" customHeight="1" x14ac:dyDescent="0.25">
      <c r="A31" s="942"/>
      <c r="B31" s="823"/>
      <c r="C31" s="821" t="s">
        <v>10788</v>
      </c>
      <c r="D31" s="177">
        <v>262790</v>
      </c>
      <c r="E31" s="103"/>
      <c r="F31" s="174"/>
      <c r="G31" s="173"/>
      <c r="H31" s="173"/>
      <c r="I31" s="843"/>
      <c r="J31" s="943"/>
    </row>
    <row r="32" spans="1:12" ht="13.25" customHeight="1" x14ac:dyDescent="0.25">
      <c r="A32" s="942"/>
      <c r="B32" s="825"/>
      <c r="C32" s="821" t="s">
        <v>10789</v>
      </c>
      <c r="D32" s="177">
        <v>680689.46</v>
      </c>
      <c r="E32" s="826"/>
      <c r="F32" s="824"/>
      <c r="G32" s="172"/>
      <c r="H32" s="172"/>
      <c r="I32" s="844"/>
      <c r="J32" s="943"/>
    </row>
    <row r="33" spans="1:10" ht="26.2" customHeight="1" x14ac:dyDescent="0.25">
      <c r="A33" s="942"/>
      <c r="B33" s="845" t="s">
        <v>254</v>
      </c>
      <c r="C33" s="831" t="s">
        <v>255</v>
      </c>
      <c r="D33" s="831"/>
      <c r="E33" s="832">
        <v>9855921.4600000009</v>
      </c>
      <c r="F33" s="830" t="s">
        <v>188</v>
      </c>
      <c r="G33" s="839" t="s">
        <v>687</v>
      </c>
      <c r="H33" s="831"/>
      <c r="I33" s="846">
        <f>E33</f>
        <v>9855921.4600000009</v>
      </c>
      <c r="J33" s="943"/>
    </row>
    <row r="34" spans="1:10" ht="27" customHeight="1" x14ac:dyDescent="0.25">
      <c r="A34" s="942"/>
      <c r="B34" s="847" t="s">
        <v>277</v>
      </c>
      <c r="C34" s="834" t="s">
        <v>688</v>
      </c>
      <c r="D34" s="834"/>
      <c r="E34" s="835">
        <v>630571.30000000005</v>
      </c>
      <c r="F34" s="833" t="s">
        <v>143</v>
      </c>
      <c r="G34" s="834" t="s">
        <v>689</v>
      </c>
      <c r="H34" s="834"/>
      <c r="I34" s="846">
        <f>E34</f>
        <v>630571.30000000005</v>
      </c>
      <c r="J34" s="943"/>
    </row>
    <row r="35" spans="1:10" ht="25.55" customHeight="1" x14ac:dyDescent="0.25">
      <c r="A35" s="942"/>
      <c r="B35" s="848" t="s">
        <v>278</v>
      </c>
      <c r="C35" s="837" t="s">
        <v>279</v>
      </c>
      <c r="D35" s="837"/>
      <c r="E35" s="838">
        <v>1448447.4</v>
      </c>
      <c r="F35" s="836" t="s">
        <v>293</v>
      </c>
      <c r="G35" s="837" t="s">
        <v>294</v>
      </c>
      <c r="H35" s="837"/>
      <c r="I35" s="849">
        <f>E35</f>
        <v>1448447.4</v>
      </c>
      <c r="J35" s="943"/>
    </row>
    <row r="36" spans="1:10" ht="25.55" customHeight="1" x14ac:dyDescent="0.25">
      <c r="A36" s="942"/>
      <c r="B36" s="948" t="s">
        <v>690</v>
      </c>
      <c r="C36" s="948"/>
      <c r="D36" s="948"/>
      <c r="E36" s="914">
        <f>SUM(E12,E16,E18,E20,E26,E28,E33,E34,E35)</f>
        <v>107770511.05</v>
      </c>
      <c r="F36" s="949" t="s">
        <v>691</v>
      </c>
      <c r="G36" s="948"/>
      <c r="H36" s="948"/>
      <c r="I36" s="915">
        <f>SUM(I12:I35)</f>
        <v>107770511.05</v>
      </c>
      <c r="J36" s="943"/>
    </row>
    <row r="37" spans="1:10" x14ac:dyDescent="0.25">
      <c r="A37" s="942"/>
      <c r="J37" s="943"/>
    </row>
    <row r="38" spans="1:10" x14ac:dyDescent="0.25">
      <c r="A38" s="942"/>
      <c r="J38" s="943"/>
    </row>
    <row r="39" spans="1:10" x14ac:dyDescent="0.25">
      <c r="A39" s="942"/>
      <c r="J39" s="943"/>
    </row>
    <row r="40" spans="1:10" x14ac:dyDescent="0.25">
      <c r="A40" s="942"/>
      <c r="J40" s="943"/>
    </row>
    <row r="41" spans="1:10" x14ac:dyDescent="0.25">
      <c r="A41" s="942"/>
      <c r="J41" s="943"/>
    </row>
    <row r="42" spans="1:10" x14ac:dyDescent="0.25">
      <c r="A42" s="942"/>
      <c r="J42" s="943"/>
    </row>
  </sheetData>
  <mergeCells count="8">
    <mergeCell ref="A1:A42"/>
    <mergeCell ref="J1:J42"/>
    <mergeCell ref="B6:I6"/>
    <mergeCell ref="B7:I7"/>
    <mergeCell ref="B9:E9"/>
    <mergeCell ref="F9:I9"/>
    <mergeCell ref="B36:D36"/>
    <mergeCell ref="F36:H36"/>
  </mergeCells>
  <pageMargins left="0.47244094488188981" right="0.47244094488188981" top="0.59055118110236227" bottom="0.59055118110236227" header="0.59055118110236227" footer="0.59055118110236227"/>
  <pageSetup paperSize="9" scale="85" orientation="landscape" r:id="rId1"/>
  <headerFooter alignWithMargins="0"/>
  <ignoredErrors>
    <ignoredError sqref="I28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Y107"/>
  <sheetViews>
    <sheetView workbookViewId="0">
      <selection activeCell="D99" sqref="D99"/>
    </sheetView>
  </sheetViews>
  <sheetFormatPr defaultColWidth="9.125" defaultRowHeight="15.05" customHeight="1" x14ac:dyDescent="0.25"/>
  <cols>
    <col min="1" max="1" width="80" style="752" customWidth="1"/>
    <col min="2" max="2" width="16.125" style="752" customWidth="1"/>
    <col min="3" max="77" width="9.125" style="751"/>
    <col min="78" max="16384" width="9.125" style="752"/>
  </cols>
  <sheetData>
    <row r="1" spans="1:77" ht="15.05" customHeight="1" x14ac:dyDescent="0.25">
      <c r="A1" s="1067" t="s">
        <v>1277</v>
      </c>
      <c r="B1" s="1067"/>
    </row>
    <row r="2" spans="1:77" ht="15.05" customHeight="1" x14ac:dyDescent="0.25">
      <c r="A2" s="1068" t="s">
        <v>1278</v>
      </c>
      <c r="B2" s="1068"/>
    </row>
    <row r="3" spans="1:77" ht="15.05" customHeight="1" x14ac:dyDescent="0.25">
      <c r="A3" s="1069" t="s">
        <v>5995</v>
      </c>
      <c r="B3" s="1069"/>
    </row>
    <row r="4" spans="1:77" ht="9" customHeight="1" x14ac:dyDescent="0.25">
      <c r="A4" s="753"/>
      <c r="B4" s="753"/>
    </row>
    <row r="5" spans="1:77" ht="22.6" customHeight="1" x14ac:dyDescent="0.25">
      <c r="A5" s="754" t="s">
        <v>1484</v>
      </c>
      <c r="B5" s="755" t="s">
        <v>1279</v>
      </c>
    </row>
    <row r="6" spans="1:77" s="759" customFormat="1" ht="12.95" customHeight="1" x14ac:dyDescent="0.2">
      <c r="A6" s="756" t="s">
        <v>6446</v>
      </c>
      <c r="B6" s="757">
        <v>50000</v>
      </c>
      <c r="C6" s="758"/>
      <c r="D6" s="758"/>
      <c r="E6" s="758"/>
      <c r="F6" s="758"/>
      <c r="G6" s="758"/>
      <c r="H6" s="758"/>
      <c r="I6" s="758"/>
      <c r="J6" s="758"/>
      <c r="K6" s="758"/>
      <c r="L6" s="758"/>
      <c r="M6" s="758"/>
      <c r="N6" s="758"/>
      <c r="O6" s="758"/>
      <c r="P6" s="758"/>
      <c r="Q6" s="758"/>
      <c r="R6" s="758"/>
      <c r="S6" s="758"/>
      <c r="T6" s="758"/>
      <c r="U6" s="758"/>
      <c r="V6" s="758"/>
      <c r="W6" s="758"/>
      <c r="X6" s="758"/>
      <c r="Y6" s="758"/>
      <c r="Z6" s="758"/>
      <c r="AA6" s="758"/>
      <c r="AB6" s="758"/>
      <c r="AC6" s="758"/>
      <c r="AD6" s="758"/>
      <c r="AE6" s="758"/>
      <c r="AF6" s="758"/>
      <c r="AG6" s="758"/>
      <c r="AH6" s="758"/>
      <c r="AI6" s="758"/>
      <c r="AJ6" s="758"/>
      <c r="AK6" s="758"/>
      <c r="AL6" s="758"/>
      <c r="AM6" s="758"/>
      <c r="AN6" s="758"/>
      <c r="AO6" s="758"/>
      <c r="AP6" s="758"/>
      <c r="AQ6" s="758"/>
      <c r="AR6" s="758"/>
      <c r="AS6" s="758"/>
      <c r="AT6" s="758"/>
      <c r="AU6" s="758"/>
      <c r="AV6" s="758"/>
      <c r="AW6" s="758"/>
      <c r="AX6" s="758"/>
      <c r="AY6" s="758"/>
      <c r="AZ6" s="758"/>
      <c r="BA6" s="758"/>
      <c r="BB6" s="758"/>
      <c r="BC6" s="758"/>
      <c r="BD6" s="758"/>
      <c r="BE6" s="758"/>
      <c r="BF6" s="758"/>
      <c r="BG6" s="758"/>
      <c r="BH6" s="758"/>
      <c r="BI6" s="758"/>
      <c r="BJ6" s="758"/>
      <c r="BK6" s="758"/>
      <c r="BL6" s="758"/>
      <c r="BM6" s="758"/>
      <c r="BN6" s="758"/>
      <c r="BO6" s="758"/>
      <c r="BP6" s="758"/>
      <c r="BQ6" s="758"/>
      <c r="BR6" s="758"/>
      <c r="BS6" s="758"/>
      <c r="BT6" s="758"/>
      <c r="BU6" s="758"/>
      <c r="BV6" s="758"/>
      <c r="BW6" s="758"/>
      <c r="BX6" s="758"/>
      <c r="BY6" s="758"/>
    </row>
    <row r="7" spans="1:77" s="759" customFormat="1" ht="12.95" customHeight="1" x14ac:dyDescent="0.2">
      <c r="A7" s="756" t="s">
        <v>6447</v>
      </c>
      <c r="B7" s="757">
        <v>60000</v>
      </c>
      <c r="C7" s="758"/>
      <c r="D7" s="758"/>
      <c r="E7" s="758"/>
      <c r="F7" s="758"/>
      <c r="G7" s="758"/>
      <c r="H7" s="758"/>
      <c r="I7" s="758"/>
      <c r="J7" s="758"/>
      <c r="K7" s="758"/>
      <c r="L7" s="758"/>
      <c r="M7" s="758"/>
      <c r="N7" s="758"/>
      <c r="O7" s="758"/>
      <c r="P7" s="758"/>
      <c r="Q7" s="758"/>
      <c r="R7" s="758"/>
      <c r="S7" s="758"/>
      <c r="T7" s="758"/>
      <c r="U7" s="758"/>
      <c r="V7" s="758"/>
      <c r="W7" s="758"/>
      <c r="X7" s="758"/>
      <c r="Y7" s="758"/>
      <c r="Z7" s="758"/>
      <c r="AA7" s="758"/>
      <c r="AB7" s="758"/>
      <c r="AC7" s="758"/>
      <c r="AD7" s="758"/>
      <c r="AE7" s="758"/>
      <c r="AF7" s="758"/>
      <c r="AG7" s="758"/>
      <c r="AH7" s="758"/>
      <c r="AI7" s="758"/>
      <c r="AJ7" s="758"/>
      <c r="AK7" s="758"/>
      <c r="AL7" s="758"/>
      <c r="AM7" s="758"/>
      <c r="AN7" s="758"/>
      <c r="AO7" s="758"/>
      <c r="AP7" s="758"/>
      <c r="AQ7" s="758"/>
      <c r="AR7" s="758"/>
      <c r="AS7" s="758"/>
      <c r="AT7" s="758"/>
      <c r="AU7" s="758"/>
      <c r="AV7" s="758"/>
      <c r="AW7" s="758"/>
      <c r="AX7" s="758"/>
      <c r="AY7" s="758"/>
      <c r="AZ7" s="758"/>
      <c r="BA7" s="758"/>
      <c r="BB7" s="758"/>
      <c r="BC7" s="758"/>
      <c r="BD7" s="758"/>
      <c r="BE7" s="758"/>
      <c r="BF7" s="758"/>
      <c r="BG7" s="758"/>
      <c r="BH7" s="758"/>
      <c r="BI7" s="758"/>
      <c r="BJ7" s="758"/>
      <c r="BK7" s="758"/>
      <c r="BL7" s="758"/>
      <c r="BM7" s="758"/>
      <c r="BN7" s="758"/>
      <c r="BO7" s="758"/>
      <c r="BP7" s="758"/>
      <c r="BQ7" s="758"/>
      <c r="BR7" s="758"/>
      <c r="BS7" s="758"/>
      <c r="BT7" s="758"/>
      <c r="BU7" s="758"/>
      <c r="BV7" s="758"/>
      <c r="BW7" s="758"/>
      <c r="BX7" s="758"/>
      <c r="BY7" s="758"/>
    </row>
    <row r="8" spans="1:77" s="759" customFormat="1" ht="12.95" customHeight="1" x14ac:dyDescent="0.2">
      <c r="A8" s="756" t="s">
        <v>6448</v>
      </c>
      <c r="B8" s="757">
        <v>50000</v>
      </c>
      <c r="C8" s="758"/>
      <c r="D8" s="758"/>
      <c r="E8" s="758"/>
      <c r="F8" s="758"/>
      <c r="G8" s="758"/>
      <c r="H8" s="758"/>
      <c r="I8" s="758"/>
      <c r="J8" s="758"/>
      <c r="K8" s="758"/>
      <c r="L8" s="758"/>
      <c r="M8" s="758"/>
      <c r="N8" s="758"/>
      <c r="O8" s="758"/>
      <c r="P8" s="758"/>
      <c r="Q8" s="758"/>
      <c r="R8" s="758"/>
      <c r="S8" s="758"/>
      <c r="T8" s="758"/>
      <c r="U8" s="758"/>
      <c r="V8" s="758"/>
      <c r="W8" s="758"/>
      <c r="X8" s="758"/>
      <c r="Y8" s="758"/>
      <c r="Z8" s="758"/>
      <c r="AA8" s="758"/>
      <c r="AB8" s="758"/>
      <c r="AC8" s="758"/>
      <c r="AD8" s="758"/>
      <c r="AE8" s="758"/>
      <c r="AF8" s="758"/>
      <c r="AG8" s="758"/>
      <c r="AH8" s="758"/>
      <c r="AI8" s="758"/>
      <c r="AJ8" s="758"/>
      <c r="AK8" s="758"/>
      <c r="AL8" s="758"/>
      <c r="AM8" s="758"/>
      <c r="AN8" s="758"/>
      <c r="AO8" s="758"/>
      <c r="AP8" s="758"/>
      <c r="AQ8" s="758"/>
      <c r="AR8" s="758"/>
      <c r="AS8" s="758"/>
      <c r="AT8" s="758"/>
      <c r="AU8" s="758"/>
      <c r="AV8" s="758"/>
      <c r="AW8" s="758"/>
      <c r="AX8" s="758"/>
      <c r="AY8" s="758"/>
      <c r="AZ8" s="758"/>
      <c r="BA8" s="758"/>
      <c r="BB8" s="758"/>
      <c r="BC8" s="758"/>
      <c r="BD8" s="758"/>
      <c r="BE8" s="758"/>
      <c r="BF8" s="758"/>
      <c r="BG8" s="758"/>
      <c r="BH8" s="758"/>
      <c r="BI8" s="758"/>
      <c r="BJ8" s="758"/>
      <c r="BK8" s="758"/>
      <c r="BL8" s="758"/>
      <c r="BM8" s="758"/>
      <c r="BN8" s="758"/>
      <c r="BO8" s="758"/>
      <c r="BP8" s="758"/>
      <c r="BQ8" s="758"/>
      <c r="BR8" s="758"/>
      <c r="BS8" s="758"/>
      <c r="BT8" s="758"/>
      <c r="BU8" s="758"/>
      <c r="BV8" s="758"/>
      <c r="BW8" s="758"/>
      <c r="BX8" s="758"/>
      <c r="BY8" s="758"/>
    </row>
    <row r="9" spans="1:77" s="759" customFormat="1" ht="12.95" customHeight="1" x14ac:dyDescent="0.2">
      <c r="A9" s="756" t="s">
        <v>6449</v>
      </c>
      <c r="B9" s="757">
        <v>60000</v>
      </c>
      <c r="C9" s="758"/>
      <c r="D9" s="758"/>
      <c r="E9" s="758"/>
      <c r="F9" s="758"/>
      <c r="G9" s="758"/>
      <c r="H9" s="758"/>
      <c r="I9" s="758"/>
      <c r="J9" s="758"/>
      <c r="K9" s="758"/>
      <c r="L9" s="758"/>
      <c r="M9" s="758"/>
      <c r="N9" s="758"/>
      <c r="O9" s="758"/>
      <c r="P9" s="758"/>
      <c r="Q9" s="758"/>
      <c r="R9" s="758"/>
      <c r="S9" s="758"/>
      <c r="T9" s="758"/>
      <c r="U9" s="758"/>
      <c r="V9" s="758"/>
      <c r="W9" s="758"/>
      <c r="X9" s="758"/>
      <c r="Y9" s="758"/>
      <c r="Z9" s="758"/>
      <c r="AA9" s="758"/>
      <c r="AB9" s="758"/>
      <c r="AC9" s="758"/>
      <c r="AD9" s="758"/>
      <c r="AE9" s="758"/>
      <c r="AF9" s="758"/>
      <c r="AG9" s="758"/>
      <c r="AH9" s="758"/>
      <c r="AI9" s="758"/>
      <c r="AJ9" s="758"/>
      <c r="AK9" s="758"/>
      <c r="AL9" s="758"/>
      <c r="AM9" s="758"/>
      <c r="AN9" s="758"/>
      <c r="AO9" s="758"/>
      <c r="AP9" s="758"/>
      <c r="AQ9" s="758"/>
      <c r="AR9" s="758"/>
      <c r="AS9" s="758"/>
      <c r="AT9" s="758"/>
      <c r="AU9" s="758"/>
      <c r="AV9" s="758"/>
      <c r="AW9" s="758"/>
      <c r="AX9" s="758"/>
      <c r="AY9" s="758"/>
      <c r="AZ9" s="758"/>
      <c r="BA9" s="758"/>
      <c r="BB9" s="758"/>
      <c r="BC9" s="758"/>
      <c r="BD9" s="758"/>
      <c r="BE9" s="758"/>
      <c r="BF9" s="758"/>
      <c r="BG9" s="758"/>
      <c r="BH9" s="758"/>
      <c r="BI9" s="758"/>
      <c r="BJ9" s="758"/>
      <c r="BK9" s="758"/>
      <c r="BL9" s="758"/>
      <c r="BM9" s="758"/>
      <c r="BN9" s="758"/>
      <c r="BO9" s="758"/>
      <c r="BP9" s="758"/>
      <c r="BQ9" s="758"/>
      <c r="BR9" s="758"/>
      <c r="BS9" s="758"/>
      <c r="BT9" s="758"/>
      <c r="BU9" s="758"/>
      <c r="BV9" s="758"/>
      <c r="BW9" s="758"/>
      <c r="BX9" s="758"/>
      <c r="BY9" s="758"/>
    </row>
    <row r="10" spans="1:77" s="759" customFormat="1" ht="12.95" customHeight="1" x14ac:dyDescent="0.2">
      <c r="A10" s="756" t="s">
        <v>6450</v>
      </c>
      <c r="B10" s="757">
        <v>12688</v>
      </c>
      <c r="C10" s="758"/>
      <c r="D10" s="758"/>
      <c r="E10" s="758"/>
      <c r="F10" s="758"/>
      <c r="G10" s="758"/>
      <c r="H10" s="758"/>
      <c r="I10" s="758"/>
      <c r="J10" s="758"/>
      <c r="K10" s="758"/>
      <c r="L10" s="758"/>
      <c r="M10" s="758"/>
      <c r="N10" s="758"/>
      <c r="O10" s="758"/>
      <c r="P10" s="758"/>
      <c r="Q10" s="758"/>
      <c r="R10" s="758"/>
      <c r="S10" s="758"/>
      <c r="T10" s="758"/>
      <c r="U10" s="758"/>
      <c r="V10" s="758"/>
      <c r="W10" s="758"/>
      <c r="X10" s="758"/>
      <c r="Y10" s="758"/>
      <c r="Z10" s="758"/>
      <c r="AA10" s="758"/>
      <c r="AB10" s="758"/>
      <c r="AC10" s="758"/>
      <c r="AD10" s="758"/>
      <c r="AE10" s="758"/>
      <c r="AF10" s="758"/>
      <c r="AG10" s="758"/>
      <c r="AH10" s="758"/>
      <c r="AI10" s="758"/>
      <c r="AJ10" s="758"/>
      <c r="AK10" s="758"/>
      <c r="AL10" s="758"/>
      <c r="AM10" s="758"/>
      <c r="AN10" s="758"/>
      <c r="AO10" s="758"/>
      <c r="AP10" s="758"/>
      <c r="AQ10" s="758"/>
      <c r="AR10" s="758"/>
      <c r="AS10" s="758"/>
      <c r="AT10" s="758"/>
      <c r="AU10" s="758"/>
      <c r="AV10" s="758"/>
      <c r="AW10" s="758"/>
      <c r="AX10" s="758"/>
      <c r="AY10" s="758"/>
      <c r="AZ10" s="758"/>
      <c r="BA10" s="758"/>
      <c r="BB10" s="758"/>
      <c r="BC10" s="758"/>
      <c r="BD10" s="758"/>
      <c r="BE10" s="758"/>
      <c r="BF10" s="758"/>
      <c r="BG10" s="758"/>
      <c r="BH10" s="758"/>
      <c r="BI10" s="758"/>
      <c r="BJ10" s="758"/>
      <c r="BK10" s="758"/>
      <c r="BL10" s="758"/>
      <c r="BM10" s="758"/>
      <c r="BN10" s="758"/>
      <c r="BO10" s="758"/>
      <c r="BP10" s="758"/>
      <c r="BQ10" s="758"/>
      <c r="BR10" s="758"/>
      <c r="BS10" s="758"/>
      <c r="BT10" s="758"/>
      <c r="BU10" s="758"/>
      <c r="BV10" s="758"/>
      <c r="BW10" s="758"/>
      <c r="BX10" s="758"/>
      <c r="BY10" s="758"/>
    </row>
    <row r="11" spans="1:77" s="759" customFormat="1" ht="12.95" customHeight="1" x14ac:dyDescent="0.2">
      <c r="A11" s="756" t="s">
        <v>6451</v>
      </c>
      <c r="B11" s="757">
        <v>50000</v>
      </c>
      <c r="C11" s="758"/>
      <c r="D11" s="758"/>
      <c r="E11" s="758"/>
      <c r="F11" s="758"/>
      <c r="G11" s="758"/>
      <c r="H11" s="758"/>
      <c r="I11" s="758"/>
      <c r="J11" s="758"/>
      <c r="K11" s="758"/>
      <c r="L11" s="758"/>
      <c r="M11" s="758"/>
      <c r="N11" s="758"/>
      <c r="O11" s="758"/>
      <c r="P11" s="758"/>
      <c r="Q11" s="758"/>
      <c r="R11" s="758"/>
      <c r="S11" s="758"/>
      <c r="T11" s="758"/>
      <c r="U11" s="758"/>
      <c r="V11" s="758"/>
      <c r="W11" s="758"/>
      <c r="X11" s="758"/>
      <c r="Y11" s="758"/>
      <c r="Z11" s="758"/>
      <c r="AA11" s="758"/>
      <c r="AB11" s="758"/>
      <c r="AC11" s="758"/>
      <c r="AD11" s="758"/>
      <c r="AE11" s="758"/>
      <c r="AF11" s="758"/>
      <c r="AG11" s="758"/>
      <c r="AH11" s="758"/>
      <c r="AI11" s="758"/>
      <c r="AJ11" s="758"/>
      <c r="AK11" s="758"/>
      <c r="AL11" s="758"/>
      <c r="AM11" s="758"/>
      <c r="AN11" s="758"/>
      <c r="AO11" s="758"/>
      <c r="AP11" s="758"/>
      <c r="AQ11" s="758"/>
      <c r="AR11" s="758"/>
      <c r="AS11" s="758"/>
      <c r="AT11" s="758"/>
      <c r="AU11" s="758"/>
      <c r="AV11" s="758"/>
      <c r="AW11" s="758"/>
      <c r="AX11" s="758"/>
      <c r="AY11" s="758"/>
      <c r="AZ11" s="758"/>
      <c r="BA11" s="758"/>
      <c r="BB11" s="758"/>
      <c r="BC11" s="758"/>
      <c r="BD11" s="758"/>
      <c r="BE11" s="758"/>
      <c r="BF11" s="758"/>
      <c r="BG11" s="758"/>
      <c r="BH11" s="758"/>
      <c r="BI11" s="758"/>
      <c r="BJ11" s="758"/>
      <c r="BK11" s="758"/>
      <c r="BL11" s="758"/>
      <c r="BM11" s="758"/>
      <c r="BN11" s="758"/>
      <c r="BO11" s="758"/>
      <c r="BP11" s="758"/>
      <c r="BQ11" s="758"/>
      <c r="BR11" s="758"/>
      <c r="BS11" s="758"/>
      <c r="BT11" s="758"/>
      <c r="BU11" s="758"/>
      <c r="BV11" s="758"/>
      <c r="BW11" s="758"/>
      <c r="BX11" s="758"/>
      <c r="BY11" s="758"/>
    </row>
    <row r="12" spans="1:77" s="759" customFormat="1" ht="12.95" customHeight="1" x14ac:dyDescent="0.2">
      <c r="A12" s="756" t="s">
        <v>6452</v>
      </c>
      <c r="B12" s="757">
        <v>100000</v>
      </c>
      <c r="C12" s="758"/>
      <c r="D12" s="758"/>
      <c r="E12" s="758"/>
      <c r="F12" s="758"/>
      <c r="G12" s="758"/>
      <c r="H12" s="758"/>
      <c r="I12" s="758"/>
      <c r="J12" s="758"/>
      <c r="K12" s="758"/>
      <c r="L12" s="758"/>
      <c r="M12" s="758"/>
      <c r="N12" s="758"/>
      <c r="O12" s="758"/>
      <c r="P12" s="758"/>
      <c r="Q12" s="758"/>
      <c r="R12" s="758"/>
      <c r="S12" s="758"/>
      <c r="T12" s="758"/>
      <c r="U12" s="758"/>
      <c r="V12" s="758"/>
      <c r="W12" s="758"/>
      <c r="X12" s="758"/>
      <c r="Y12" s="758"/>
      <c r="Z12" s="758"/>
      <c r="AA12" s="758"/>
      <c r="AB12" s="758"/>
      <c r="AC12" s="758"/>
      <c r="AD12" s="758"/>
      <c r="AE12" s="758"/>
      <c r="AF12" s="758"/>
      <c r="AG12" s="758"/>
      <c r="AH12" s="758"/>
      <c r="AI12" s="758"/>
      <c r="AJ12" s="758"/>
      <c r="AK12" s="758"/>
      <c r="AL12" s="758"/>
      <c r="AM12" s="758"/>
      <c r="AN12" s="758"/>
      <c r="AO12" s="758"/>
      <c r="AP12" s="758"/>
      <c r="AQ12" s="758"/>
      <c r="AR12" s="758"/>
      <c r="AS12" s="758"/>
      <c r="AT12" s="758"/>
      <c r="AU12" s="758"/>
      <c r="AV12" s="758"/>
      <c r="AW12" s="758"/>
      <c r="AX12" s="758"/>
      <c r="AY12" s="758"/>
      <c r="AZ12" s="758"/>
      <c r="BA12" s="758"/>
      <c r="BB12" s="758"/>
      <c r="BC12" s="758"/>
      <c r="BD12" s="758"/>
      <c r="BE12" s="758"/>
      <c r="BF12" s="758"/>
      <c r="BG12" s="758"/>
      <c r="BH12" s="758"/>
      <c r="BI12" s="758"/>
      <c r="BJ12" s="758"/>
      <c r="BK12" s="758"/>
      <c r="BL12" s="758"/>
      <c r="BM12" s="758"/>
      <c r="BN12" s="758"/>
      <c r="BO12" s="758"/>
      <c r="BP12" s="758"/>
      <c r="BQ12" s="758"/>
      <c r="BR12" s="758"/>
      <c r="BS12" s="758"/>
      <c r="BT12" s="758"/>
      <c r="BU12" s="758"/>
      <c r="BV12" s="758"/>
      <c r="BW12" s="758"/>
      <c r="BX12" s="758"/>
      <c r="BY12" s="758"/>
    </row>
    <row r="13" spans="1:77" s="759" customFormat="1" ht="12.95" customHeight="1" x14ac:dyDescent="0.2">
      <c r="A13" s="756" t="s">
        <v>6453</v>
      </c>
      <c r="B13" s="757">
        <v>55000</v>
      </c>
      <c r="C13" s="758"/>
      <c r="D13" s="758"/>
      <c r="E13" s="758"/>
      <c r="F13" s="758"/>
      <c r="G13" s="758"/>
      <c r="H13" s="758"/>
      <c r="I13" s="758"/>
      <c r="J13" s="758"/>
      <c r="K13" s="758"/>
      <c r="L13" s="758"/>
      <c r="M13" s="758"/>
      <c r="N13" s="758"/>
      <c r="O13" s="758"/>
      <c r="P13" s="758"/>
      <c r="Q13" s="758"/>
      <c r="R13" s="758"/>
      <c r="S13" s="758"/>
      <c r="T13" s="758"/>
      <c r="U13" s="758"/>
      <c r="V13" s="758"/>
      <c r="W13" s="758"/>
      <c r="X13" s="758"/>
      <c r="Y13" s="758"/>
      <c r="Z13" s="758"/>
      <c r="AA13" s="758"/>
      <c r="AB13" s="758"/>
      <c r="AC13" s="758"/>
      <c r="AD13" s="758"/>
      <c r="AE13" s="758"/>
      <c r="AF13" s="758"/>
      <c r="AG13" s="758"/>
      <c r="AH13" s="758"/>
      <c r="AI13" s="758"/>
      <c r="AJ13" s="758"/>
      <c r="AK13" s="758"/>
      <c r="AL13" s="758"/>
      <c r="AM13" s="758"/>
      <c r="AN13" s="758"/>
      <c r="AO13" s="758"/>
      <c r="AP13" s="758"/>
      <c r="AQ13" s="758"/>
      <c r="AR13" s="758"/>
      <c r="AS13" s="758"/>
      <c r="AT13" s="758"/>
      <c r="AU13" s="758"/>
      <c r="AV13" s="758"/>
      <c r="AW13" s="758"/>
      <c r="AX13" s="758"/>
      <c r="AY13" s="758"/>
      <c r="AZ13" s="758"/>
      <c r="BA13" s="758"/>
      <c r="BB13" s="758"/>
      <c r="BC13" s="758"/>
      <c r="BD13" s="758"/>
      <c r="BE13" s="758"/>
      <c r="BF13" s="758"/>
      <c r="BG13" s="758"/>
      <c r="BH13" s="758"/>
      <c r="BI13" s="758"/>
      <c r="BJ13" s="758"/>
      <c r="BK13" s="758"/>
      <c r="BL13" s="758"/>
      <c r="BM13" s="758"/>
      <c r="BN13" s="758"/>
      <c r="BO13" s="758"/>
      <c r="BP13" s="758"/>
      <c r="BQ13" s="758"/>
      <c r="BR13" s="758"/>
      <c r="BS13" s="758"/>
      <c r="BT13" s="758"/>
      <c r="BU13" s="758"/>
      <c r="BV13" s="758"/>
      <c r="BW13" s="758"/>
      <c r="BX13" s="758"/>
      <c r="BY13" s="758"/>
    </row>
    <row r="14" spans="1:77" s="759" customFormat="1" ht="12.95" customHeight="1" x14ac:dyDescent="0.2">
      <c r="A14" s="756" t="s">
        <v>6454</v>
      </c>
      <c r="B14" s="757">
        <v>49738.49</v>
      </c>
      <c r="C14" s="758"/>
      <c r="D14" s="758"/>
      <c r="E14" s="758"/>
      <c r="F14" s="758"/>
      <c r="G14" s="758"/>
      <c r="H14" s="758"/>
      <c r="I14" s="758"/>
      <c r="J14" s="758"/>
      <c r="K14" s="758"/>
      <c r="L14" s="758"/>
      <c r="M14" s="758"/>
      <c r="N14" s="758"/>
      <c r="O14" s="758"/>
      <c r="P14" s="758"/>
      <c r="Q14" s="758"/>
      <c r="R14" s="758"/>
      <c r="S14" s="758"/>
      <c r="T14" s="758"/>
      <c r="U14" s="758"/>
      <c r="V14" s="758"/>
      <c r="W14" s="758"/>
      <c r="X14" s="758"/>
      <c r="Y14" s="758"/>
      <c r="Z14" s="758"/>
      <c r="AA14" s="758"/>
      <c r="AB14" s="758"/>
      <c r="AC14" s="758"/>
      <c r="AD14" s="758"/>
      <c r="AE14" s="758"/>
      <c r="AF14" s="758"/>
      <c r="AG14" s="758"/>
      <c r="AH14" s="758"/>
      <c r="AI14" s="758"/>
      <c r="AJ14" s="758"/>
      <c r="AK14" s="758"/>
      <c r="AL14" s="758"/>
      <c r="AM14" s="758"/>
      <c r="AN14" s="758"/>
      <c r="AO14" s="758"/>
      <c r="AP14" s="758"/>
      <c r="AQ14" s="758"/>
      <c r="AR14" s="758"/>
      <c r="AS14" s="758"/>
      <c r="AT14" s="758"/>
      <c r="AU14" s="758"/>
      <c r="AV14" s="758"/>
      <c r="AW14" s="758"/>
      <c r="AX14" s="758"/>
      <c r="AY14" s="758"/>
      <c r="AZ14" s="758"/>
      <c r="BA14" s="758"/>
      <c r="BB14" s="758"/>
      <c r="BC14" s="758"/>
      <c r="BD14" s="758"/>
      <c r="BE14" s="758"/>
      <c r="BF14" s="758"/>
      <c r="BG14" s="758"/>
      <c r="BH14" s="758"/>
      <c r="BI14" s="758"/>
      <c r="BJ14" s="758"/>
      <c r="BK14" s="758"/>
      <c r="BL14" s="758"/>
      <c r="BM14" s="758"/>
      <c r="BN14" s="758"/>
      <c r="BO14" s="758"/>
      <c r="BP14" s="758"/>
      <c r="BQ14" s="758"/>
      <c r="BR14" s="758"/>
      <c r="BS14" s="758"/>
      <c r="BT14" s="758"/>
      <c r="BU14" s="758"/>
      <c r="BV14" s="758"/>
      <c r="BW14" s="758"/>
      <c r="BX14" s="758"/>
      <c r="BY14" s="758"/>
    </row>
    <row r="15" spans="1:77" s="759" customFormat="1" ht="12.95" customHeight="1" x14ac:dyDescent="0.2">
      <c r="A15" s="756" t="s">
        <v>6455</v>
      </c>
      <c r="B15" s="757">
        <v>49947.76</v>
      </c>
      <c r="C15" s="758"/>
      <c r="D15" s="758"/>
      <c r="E15" s="758"/>
      <c r="F15" s="758"/>
      <c r="G15" s="758"/>
      <c r="H15" s="758"/>
      <c r="I15" s="758"/>
      <c r="J15" s="758"/>
      <c r="K15" s="758"/>
      <c r="L15" s="758"/>
      <c r="M15" s="758"/>
      <c r="N15" s="758"/>
      <c r="O15" s="758"/>
      <c r="P15" s="758"/>
      <c r="Q15" s="758"/>
      <c r="R15" s="758"/>
      <c r="S15" s="758"/>
      <c r="T15" s="758"/>
      <c r="U15" s="758"/>
      <c r="V15" s="758"/>
      <c r="W15" s="758"/>
      <c r="X15" s="758"/>
      <c r="Y15" s="758"/>
      <c r="Z15" s="758"/>
      <c r="AA15" s="758"/>
      <c r="AB15" s="758"/>
      <c r="AC15" s="758"/>
      <c r="AD15" s="758"/>
      <c r="AE15" s="758"/>
      <c r="AF15" s="758"/>
      <c r="AG15" s="758"/>
      <c r="AH15" s="758"/>
      <c r="AI15" s="758"/>
      <c r="AJ15" s="758"/>
      <c r="AK15" s="758"/>
      <c r="AL15" s="758"/>
      <c r="AM15" s="758"/>
      <c r="AN15" s="758"/>
      <c r="AO15" s="758"/>
      <c r="AP15" s="758"/>
      <c r="AQ15" s="758"/>
      <c r="AR15" s="758"/>
      <c r="AS15" s="758"/>
      <c r="AT15" s="758"/>
      <c r="AU15" s="758"/>
      <c r="AV15" s="758"/>
      <c r="AW15" s="758"/>
      <c r="AX15" s="758"/>
      <c r="AY15" s="758"/>
      <c r="AZ15" s="758"/>
      <c r="BA15" s="758"/>
      <c r="BB15" s="758"/>
      <c r="BC15" s="758"/>
      <c r="BD15" s="758"/>
      <c r="BE15" s="758"/>
      <c r="BF15" s="758"/>
      <c r="BG15" s="758"/>
      <c r="BH15" s="758"/>
      <c r="BI15" s="758"/>
      <c r="BJ15" s="758"/>
      <c r="BK15" s="758"/>
      <c r="BL15" s="758"/>
      <c r="BM15" s="758"/>
      <c r="BN15" s="758"/>
      <c r="BO15" s="758"/>
      <c r="BP15" s="758"/>
      <c r="BQ15" s="758"/>
      <c r="BR15" s="758"/>
      <c r="BS15" s="758"/>
      <c r="BT15" s="758"/>
      <c r="BU15" s="758"/>
      <c r="BV15" s="758"/>
      <c r="BW15" s="758"/>
      <c r="BX15" s="758"/>
      <c r="BY15" s="758"/>
    </row>
    <row r="16" spans="1:77" s="759" customFormat="1" ht="12.95" customHeight="1" x14ac:dyDescent="0.2">
      <c r="A16" s="756" t="s">
        <v>6456</v>
      </c>
      <c r="B16" s="757">
        <v>43983.38</v>
      </c>
      <c r="C16" s="758"/>
      <c r="D16" s="758"/>
      <c r="E16" s="758"/>
      <c r="F16" s="758"/>
      <c r="G16" s="758"/>
      <c r="H16" s="758"/>
      <c r="I16" s="758"/>
      <c r="J16" s="758"/>
      <c r="K16" s="758"/>
      <c r="L16" s="758"/>
      <c r="M16" s="758"/>
      <c r="N16" s="758"/>
      <c r="O16" s="758"/>
      <c r="P16" s="758"/>
      <c r="Q16" s="758"/>
      <c r="R16" s="758"/>
      <c r="S16" s="758"/>
      <c r="T16" s="758"/>
      <c r="U16" s="758"/>
      <c r="V16" s="758"/>
      <c r="W16" s="758"/>
      <c r="X16" s="758"/>
      <c r="Y16" s="758"/>
      <c r="Z16" s="758"/>
      <c r="AA16" s="758"/>
      <c r="AB16" s="758"/>
      <c r="AC16" s="758"/>
      <c r="AD16" s="758"/>
      <c r="AE16" s="758"/>
      <c r="AF16" s="758"/>
      <c r="AG16" s="758"/>
      <c r="AH16" s="758"/>
      <c r="AI16" s="758"/>
      <c r="AJ16" s="758"/>
      <c r="AK16" s="758"/>
      <c r="AL16" s="758"/>
      <c r="AM16" s="758"/>
      <c r="AN16" s="758"/>
      <c r="AO16" s="758"/>
      <c r="AP16" s="758"/>
      <c r="AQ16" s="758"/>
      <c r="AR16" s="758"/>
      <c r="AS16" s="758"/>
      <c r="AT16" s="758"/>
      <c r="AU16" s="758"/>
      <c r="AV16" s="758"/>
      <c r="AW16" s="758"/>
      <c r="AX16" s="758"/>
      <c r="AY16" s="758"/>
      <c r="AZ16" s="758"/>
      <c r="BA16" s="758"/>
      <c r="BB16" s="758"/>
      <c r="BC16" s="758"/>
      <c r="BD16" s="758"/>
      <c r="BE16" s="758"/>
      <c r="BF16" s="758"/>
      <c r="BG16" s="758"/>
      <c r="BH16" s="758"/>
      <c r="BI16" s="758"/>
      <c r="BJ16" s="758"/>
      <c r="BK16" s="758"/>
      <c r="BL16" s="758"/>
      <c r="BM16" s="758"/>
      <c r="BN16" s="758"/>
      <c r="BO16" s="758"/>
      <c r="BP16" s="758"/>
      <c r="BQ16" s="758"/>
      <c r="BR16" s="758"/>
      <c r="BS16" s="758"/>
      <c r="BT16" s="758"/>
      <c r="BU16" s="758"/>
      <c r="BV16" s="758"/>
      <c r="BW16" s="758"/>
      <c r="BX16" s="758"/>
      <c r="BY16" s="758"/>
    </row>
    <row r="17" spans="1:77" s="759" customFormat="1" ht="12.95" customHeight="1" x14ac:dyDescent="0.2">
      <c r="A17" s="756" t="s">
        <v>6457</v>
      </c>
      <c r="B17" s="757">
        <v>59780</v>
      </c>
      <c r="C17" s="758"/>
      <c r="D17" s="758"/>
      <c r="E17" s="758"/>
      <c r="F17" s="758"/>
      <c r="G17" s="758"/>
      <c r="H17" s="758"/>
      <c r="I17" s="758"/>
      <c r="J17" s="758"/>
      <c r="K17" s="758"/>
      <c r="L17" s="758"/>
      <c r="M17" s="758"/>
      <c r="N17" s="758"/>
      <c r="O17" s="758"/>
      <c r="P17" s="758"/>
      <c r="Q17" s="758"/>
      <c r="R17" s="758"/>
      <c r="S17" s="758"/>
      <c r="T17" s="758"/>
      <c r="U17" s="758"/>
      <c r="V17" s="758"/>
      <c r="W17" s="758"/>
      <c r="X17" s="758"/>
      <c r="Y17" s="758"/>
      <c r="Z17" s="758"/>
      <c r="AA17" s="758"/>
      <c r="AB17" s="758"/>
      <c r="AC17" s="758"/>
      <c r="AD17" s="758"/>
      <c r="AE17" s="758"/>
      <c r="AF17" s="758"/>
      <c r="AG17" s="758"/>
      <c r="AH17" s="758"/>
      <c r="AI17" s="758"/>
      <c r="AJ17" s="758"/>
      <c r="AK17" s="758"/>
      <c r="AL17" s="758"/>
      <c r="AM17" s="758"/>
      <c r="AN17" s="758"/>
      <c r="AO17" s="758"/>
      <c r="AP17" s="758"/>
      <c r="AQ17" s="758"/>
      <c r="AR17" s="758"/>
      <c r="AS17" s="758"/>
      <c r="AT17" s="758"/>
      <c r="AU17" s="758"/>
      <c r="AV17" s="758"/>
      <c r="AW17" s="758"/>
      <c r="AX17" s="758"/>
      <c r="AY17" s="758"/>
      <c r="AZ17" s="758"/>
      <c r="BA17" s="758"/>
      <c r="BB17" s="758"/>
      <c r="BC17" s="758"/>
      <c r="BD17" s="758"/>
      <c r="BE17" s="758"/>
      <c r="BF17" s="758"/>
      <c r="BG17" s="758"/>
      <c r="BH17" s="758"/>
      <c r="BI17" s="758"/>
      <c r="BJ17" s="758"/>
      <c r="BK17" s="758"/>
      <c r="BL17" s="758"/>
      <c r="BM17" s="758"/>
      <c r="BN17" s="758"/>
      <c r="BO17" s="758"/>
      <c r="BP17" s="758"/>
      <c r="BQ17" s="758"/>
      <c r="BR17" s="758"/>
      <c r="BS17" s="758"/>
      <c r="BT17" s="758"/>
      <c r="BU17" s="758"/>
      <c r="BV17" s="758"/>
      <c r="BW17" s="758"/>
      <c r="BX17" s="758"/>
      <c r="BY17" s="758"/>
    </row>
    <row r="18" spans="1:77" s="759" customFormat="1" ht="12.95" customHeight="1" x14ac:dyDescent="0.2">
      <c r="A18" s="756" t="s">
        <v>6458</v>
      </c>
      <c r="B18" s="757">
        <v>48800</v>
      </c>
      <c r="C18" s="758"/>
      <c r="D18" s="758"/>
      <c r="E18" s="758"/>
      <c r="F18" s="758"/>
      <c r="G18" s="758"/>
      <c r="H18" s="758"/>
      <c r="I18" s="758"/>
      <c r="J18" s="758"/>
      <c r="K18" s="758"/>
      <c r="L18" s="758"/>
      <c r="M18" s="758"/>
      <c r="N18" s="758"/>
      <c r="O18" s="758"/>
      <c r="P18" s="758"/>
      <c r="Q18" s="758"/>
      <c r="R18" s="758"/>
      <c r="S18" s="758"/>
      <c r="T18" s="758"/>
      <c r="U18" s="758"/>
      <c r="V18" s="758"/>
      <c r="W18" s="758"/>
      <c r="X18" s="758"/>
      <c r="Y18" s="758"/>
      <c r="Z18" s="758"/>
      <c r="AA18" s="758"/>
      <c r="AB18" s="758"/>
      <c r="AC18" s="758"/>
      <c r="AD18" s="758"/>
      <c r="AE18" s="758"/>
      <c r="AF18" s="758"/>
      <c r="AG18" s="758"/>
      <c r="AH18" s="758"/>
      <c r="AI18" s="758"/>
      <c r="AJ18" s="758"/>
      <c r="AK18" s="758"/>
      <c r="AL18" s="758"/>
      <c r="AM18" s="758"/>
      <c r="AN18" s="758"/>
      <c r="AO18" s="758"/>
      <c r="AP18" s="758"/>
      <c r="AQ18" s="758"/>
      <c r="AR18" s="758"/>
      <c r="AS18" s="758"/>
      <c r="AT18" s="758"/>
      <c r="AU18" s="758"/>
      <c r="AV18" s="758"/>
      <c r="AW18" s="758"/>
      <c r="AX18" s="758"/>
      <c r="AY18" s="758"/>
      <c r="AZ18" s="758"/>
      <c r="BA18" s="758"/>
      <c r="BB18" s="758"/>
      <c r="BC18" s="758"/>
      <c r="BD18" s="758"/>
      <c r="BE18" s="758"/>
      <c r="BF18" s="758"/>
      <c r="BG18" s="758"/>
      <c r="BH18" s="758"/>
      <c r="BI18" s="758"/>
      <c r="BJ18" s="758"/>
      <c r="BK18" s="758"/>
      <c r="BL18" s="758"/>
      <c r="BM18" s="758"/>
      <c r="BN18" s="758"/>
      <c r="BO18" s="758"/>
      <c r="BP18" s="758"/>
      <c r="BQ18" s="758"/>
      <c r="BR18" s="758"/>
      <c r="BS18" s="758"/>
      <c r="BT18" s="758"/>
      <c r="BU18" s="758"/>
      <c r="BV18" s="758"/>
      <c r="BW18" s="758"/>
      <c r="BX18" s="758"/>
      <c r="BY18" s="758"/>
    </row>
    <row r="19" spans="1:77" s="759" customFormat="1" ht="12.95" customHeight="1" x14ac:dyDescent="0.2">
      <c r="A19" s="756" t="s">
        <v>6459</v>
      </c>
      <c r="B19" s="757">
        <v>10531.04</v>
      </c>
      <c r="C19" s="758"/>
      <c r="D19" s="758"/>
      <c r="E19" s="758"/>
      <c r="F19" s="758"/>
      <c r="G19" s="758"/>
      <c r="H19" s="758"/>
      <c r="I19" s="758"/>
      <c r="J19" s="758"/>
      <c r="K19" s="758"/>
      <c r="L19" s="758"/>
      <c r="M19" s="758"/>
      <c r="N19" s="758"/>
      <c r="O19" s="758"/>
      <c r="P19" s="758"/>
      <c r="Q19" s="758"/>
      <c r="R19" s="758"/>
      <c r="S19" s="758"/>
      <c r="T19" s="758"/>
      <c r="U19" s="758"/>
      <c r="V19" s="758"/>
      <c r="W19" s="758"/>
      <c r="X19" s="758"/>
      <c r="Y19" s="758"/>
      <c r="Z19" s="758"/>
      <c r="AA19" s="758"/>
      <c r="AB19" s="758"/>
      <c r="AC19" s="758"/>
      <c r="AD19" s="758"/>
      <c r="AE19" s="758"/>
      <c r="AF19" s="758"/>
      <c r="AG19" s="758"/>
      <c r="AH19" s="758"/>
      <c r="AI19" s="758"/>
      <c r="AJ19" s="758"/>
      <c r="AK19" s="758"/>
      <c r="AL19" s="758"/>
      <c r="AM19" s="758"/>
      <c r="AN19" s="758"/>
      <c r="AO19" s="758"/>
      <c r="AP19" s="758"/>
      <c r="AQ19" s="758"/>
      <c r="AR19" s="758"/>
      <c r="AS19" s="758"/>
      <c r="AT19" s="758"/>
      <c r="AU19" s="758"/>
      <c r="AV19" s="758"/>
      <c r="AW19" s="758"/>
      <c r="AX19" s="758"/>
      <c r="AY19" s="758"/>
      <c r="AZ19" s="758"/>
      <c r="BA19" s="758"/>
      <c r="BB19" s="758"/>
      <c r="BC19" s="758"/>
      <c r="BD19" s="758"/>
      <c r="BE19" s="758"/>
      <c r="BF19" s="758"/>
      <c r="BG19" s="758"/>
      <c r="BH19" s="758"/>
      <c r="BI19" s="758"/>
      <c r="BJ19" s="758"/>
      <c r="BK19" s="758"/>
      <c r="BL19" s="758"/>
      <c r="BM19" s="758"/>
      <c r="BN19" s="758"/>
      <c r="BO19" s="758"/>
      <c r="BP19" s="758"/>
      <c r="BQ19" s="758"/>
      <c r="BR19" s="758"/>
      <c r="BS19" s="758"/>
      <c r="BT19" s="758"/>
      <c r="BU19" s="758"/>
      <c r="BV19" s="758"/>
      <c r="BW19" s="758"/>
      <c r="BX19" s="758"/>
      <c r="BY19" s="758"/>
    </row>
    <row r="20" spans="1:77" s="759" customFormat="1" ht="12.95" customHeight="1" x14ac:dyDescent="0.2">
      <c r="A20" s="756" t="s">
        <v>6460</v>
      </c>
      <c r="B20" s="757">
        <v>50000</v>
      </c>
      <c r="C20" s="758"/>
      <c r="D20" s="758"/>
      <c r="E20" s="758"/>
      <c r="F20" s="758"/>
      <c r="G20" s="758"/>
      <c r="H20" s="758"/>
      <c r="I20" s="758"/>
      <c r="J20" s="758"/>
      <c r="K20" s="758"/>
      <c r="L20" s="758"/>
      <c r="M20" s="758"/>
      <c r="N20" s="758"/>
      <c r="O20" s="758"/>
      <c r="P20" s="758"/>
      <c r="Q20" s="758"/>
      <c r="R20" s="758"/>
      <c r="S20" s="758"/>
      <c r="T20" s="758"/>
      <c r="U20" s="758"/>
      <c r="V20" s="758"/>
      <c r="W20" s="758"/>
      <c r="X20" s="758"/>
      <c r="Y20" s="758"/>
      <c r="Z20" s="758"/>
      <c r="AA20" s="758"/>
      <c r="AB20" s="758"/>
      <c r="AC20" s="758"/>
      <c r="AD20" s="758"/>
      <c r="AE20" s="758"/>
      <c r="AF20" s="758"/>
      <c r="AG20" s="758"/>
      <c r="AH20" s="758"/>
      <c r="AI20" s="758"/>
      <c r="AJ20" s="758"/>
      <c r="AK20" s="758"/>
      <c r="AL20" s="758"/>
      <c r="AM20" s="758"/>
      <c r="AN20" s="758"/>
      <c r="AO20" s="758"/>
      <c r="AP20" s="758"/>
      <c r="AQ20" s="758"/>
      <c r="AR20" s="758"/>
      <c r="AS20" s="758"/>
      <c r="AT20" s="758"/>
      <c r="AU20" s="758"/>
      <c r="AV20" s="758"/>
      <c r="AW20" s="758"/>
      <c r="AX20" s="758"/>
      <c r="AY20" s="758"/>
      <c r="AZ20" s="758"/>
      <c r="BA20" s="758"/>
      <c r="BB20" s="758"/>
      <c r="BC20" s="758"/>
      <c r="BD20" s="758"/>
      <c r="BE20" s="758"/>
      <c r="BF20" s="758"/>
      <c r="BG20" s="758"/>
      <c r="BH20" s="758"/>
      <c r="BI20" s="758"/>
      <c r="BJ20" s="758"/>
      <c r="BK20" s="758"/>
      <c r="BL20" s="758"/>
      <c r="BM20" s="758"/>
      <c r="BN20" s="758"/>
      <c r="BO20" s="758"/>
      <c r="BP20" s="758"/>
      <c r="BQ20" s="758"/>
      <c r="BR20" s="758"/>
      <c r="BS20" s="758"/>
      <c r="BT20" s="758"/>
      <c r="BU20" s="758"/>
      <c r="BV20" s="758"/>
      <c r="BW20" s="758"/>
      <c r="BX20" s="758"/>
      <c r="BY20" s="758"/>
    </row>
    <row r="21" spans="1:77" s="759" customFormat="1" ht="12.95" customHeight="1" x14ac:dyDescent="0.2">
      <c r="A21" s="756" t="s">
        <v>6461</v>
      </c>
      <c r="B21" s="757">
        <v>4910.26</v>
      </c>
      <c r="C21" s="758"/>
      <c r="D21" s="758"/>
      <c r="E21" s="758"/>
      <c r="F21" s="758"/>
      <c r="G21" s="758"/>
      <c r="H21" s="758"/>
      <c r="I21" s="758"/>
      <c r="J21" s="758"/>
      <c r="K21" s="758"/>
      <c r="L21" s="758"/>
      <c r="M21" s="758"/>
      <c r="N21" s="758"/>
      <c r="O21" s="758"/>
      <c r="P21" s="758"/>
      <c r="Q21" s="758"/>
      <c r="R21" s="758"/>
      <c r="S21" s="758"/>
      <c r="T21" s="758"/>
      <c r="U21" s="758"/>
      <c r="V21" s="758"/>
      <c r="W21" s="758"/>
      <c r="X21" s="758"/>
      <c r="Y21" s="758"/>
      <c r="Z21" s="758"/>
      <c r="AA21" s="758"/>
      <c r="AB21" s="758"/>
      <c r="AC21" s="758"/>
      <c r="AD21" s="758"/>
      <c r="AE21" s="758"/>
      <c r="AF21" s="758"/>
      <c r="AG21" s="758"/>
      <c r="AH21" s="758"/>
      <c r="AI21" s="758"/>
      <c r="AJ21" s="758"/>
      <c r="AK21" s="758"/>
      <c r="AL21" s="758"/>
      <c r="AM21" s="758"/>
      <c r="AN21" s="758"/>
      <c r="AO21" s="758"/>
      <c r="AP21" s="758"/>
      <c r="AQ21" s="758"/>
      <c r="AR21" s="758"/>
      <c r="AS21" s="758"/>
      <c r="AT21" s="758"/>
      <c r="AU21" s="758"/>
      <c r="AV21" s="758"/>
      <c r="AW21" s="758"/>
      <c r="AX21" s="758"/>
      <c r="AY21" s="758"/>
      <c r="AZ21" s="758"/>
      <c r="BA21" s="758"/>
      <c r="BB21" s="758"/>
      <c r="BC21" s="758"/>
      <c r="BD21" s="758"/>
      <c r="BE21" s="758"/>
      <c r="BF21" s="758"/>
      <c r="BG21" s="758"/>
      <c r="BH21" s="758"/>
      <c r="BI21" s="758"/>
      <c r="BJ21" s="758"/>
      <c r="BK21" s="758"/>
      <c r="BL21" s="758"/>
      <c r="BM21" s="758"/>
      <c r="BN21" s="758"/>
      <c r="BO21" s="758"/>
      <c r="BP21" s="758"/>
      <c r="BQ21" s="758"/>
      <c r="BR21" s="758"/>
      <c r="BS21" s="758"/>
      <c r="BT21" s="758"/>
      <c r="BU21" s="758"/>
      <c r="BV21" s="758"/>
      <c r="BW21" s="758"/>
      <c r="BX21" s="758"/>
      <c r="BY21" s="758"/>
    </row>
    <row r="22" spans="1:77" s="759" customFormat="1" ht="12.95" customHeight="1" x14ac:dyDescent="0.2">
      <c r="A22" s="756" t="s">
        <v>6462</v>
      </c>
      <c r="B22" s="757">
        <v>30000</v>
      </c>
      <c r="C22" s="758"/>
      <c r="D22" s="758"/>
      <c r="E22" s="758"/>
      <c r="F22" s="758"/>
      <c r="G22" s="758"/>
      <c r="H22" s="758"/>
      <c r="I22" s="758"/>
      <c r="J22" s="758"/>
      <c r="K22" s="758"/>
      <c r="L22" s="758"/>
      <c r="M22" s="758"/>
      <c r="N22" s="758"/>
      <c r="O22" s="758"/>
      <c r="P22" s="758"/>
      <c r="Q22" s="758"/>
      <c r="R22" s="758"/>
      <c r="S22" s="758"/>
      <c r="T22" s="758"/>
      <c r="U22" s="758"/>
      <c r="V22" s="758"/>
      <c r="W22" s="758"/>
      <c r="X22" s="758"/>
      <c r="Y22" s="758"/>
      <c r="Z22" s="758"/>
      <c r="AA22" s="758"/>
      <c r="AB22" s="758"/>
      <c r="AC22" s="758"/>
      <c r="AD22" s="758"/>
      <c r="AE22" s="758"/>
      <c r="AF22" s="758"/>
      <c r="AG22" s="758"/>
      <c r="AH22" s="758"/>
      <c r="AI22" s="758"/>
      <c r="AJ22" s="758"/>
      <c r="AK22" s="758"/>
      <c r="AL22" s="758"/>
      <c r="AM22" s="758"/>
      <c r="AN22" s="758"/>
      <c r="AO22" s="758"/>
      <c r="AP22" s="758"/>
      <c r="AQ22" s="758"/>
      <c r="AR22" s="758"/>
      <c r="AS22" s="758"/>
      <c r="AT22" s="758"/>
      <c r="AU22" s="758"/>
      <c r="AV22" s="758"/>
      <c r="AW22" s="758"/>
      <c r="AX22" s="758"/>
      <c r="AY22" s="758"/>
      <c r="AZ22" s="758"/>
      <c r="BA22" s="758"/>
      <c r="BB22" s="758"/>
      <c r="BC22" s="758"/>
      <c r="BD22" s="758"/>
      <c r="BE22" s="758"/>
      <c r="BF22" s="758"/>
      <c r="BG22" s="758"/>
      <c r="BH22" s="758"/>
      <c r="BI22" s="758"/>
      <c r="BJ22" s="758"/>
      <c r="BK22" s="758"/>
      <c r="BL22" s="758"/>
      <c r="BM22" s="758"/>
      <c r="BN22" s="758"/>
      <c r="BO22" s="758"/>
      <c r="BP22" s="758"/>
      <c r="BQ22" s="758"/>
      <c r="BR22" s="758"/>
      <c r="BS22" s="758"/>
      <c r="BT22" s="758"/>
      <c r="BU22" s="758"/>
      <c r="BV22" s="758"/>
      <c r="BW22" s="758"/>
      <c r="BX22" s="758"/>
      <c r="BY22" s="758"/>
    </row>
    <row r="23" spans="1:77" s="759" customFormat="1" ht="12.95" customHeight="1" x14ac:dyDescent="0.2">
      <c r="A23" s="756" t="s">
        <v>6463</v>
      </c>
      <c r="B23" s="757">
        <v>6248.84</v>
      </c>
      <c r="C23" s="758"/>
      <c r="D23" s="758"/>
      <c r="E23" s="758"/>
      <c r="F23" s="758"/>
      <c r="G23" s="758"/>
      <c r="H23" s="758"/>
      <c r="I23" s="758"/>
      <c r="J23" s="758"/>
      <c r="K23" s="758"/>
      <c r="L23" s="758"/>
      <c r="M23" s="758"/>
      <c r="N23" s="758"/>
      <c r="O23" s="758"/>
      <c r="P23" s="758"/>
      <c r="Q23" s="758"/>
      <c r="R23" s="758"/>
      <c r="S23" s="758"/>
      <c r="T23" s="758"/>
      <c r="U23" s="758"/>
      <c r="V23" s="758"/>
      <c r="W23" s="758"/>
      <c r="X23" s="758"/>
      <c r="Y23" s="758"/>
      <c r="Z23" s="758"/>
      <c r="AA23" s="758"/>
      <c r="AB23" s="758"/>
      <c r="AC23" s="758"/>
      <c r="AD23" s="758"/>
      <c r="AE23" s="758"/>
      <c r="AF23" s="758"/>
      <c r="AG23" s="758"/>
      <c r="AH23" s="758"/>
      <c r="AI23" s="758"/>
      <c r="AJ23" s="758"/>
      <c r="AK23" s="758"/>
      <c r="AL23" s="758"/>
      <c r="AM23" s="758"/>
      <c r="AN23" s="758"/>
      <c r="AO23" s="758"/>
      <c r="AP23" s="758"/>
      <c r="AQ23" s="758"/>
      <c r="AR23" s="758"/>
      <c r="AS23" s="758"/>
      <c r="AT23" s="758"/>
      <c r="AU23" s="758"/>
      <c r="AV23" s="758"/>
      <c r="AW23" s="758"/>
      <c r="AX23" s="758"/>
      <c r="AY23" s="758"/>
      <c r="AZ23" s="758"/>
      <c r="BA23" s="758"/>
      <c r="BB23" s="758"/>
      <c r="BC23" s="758"/>
      <c r="BD23" s="758"/>
      <c r="BE23" s="758"/>
      <c r="BF23" s="758"/>
      <c r="BG23" s="758"/>
      <c r="BH23" s="758"/>
      <c r="BI23" s="758"/>
      <c r="BJ23" s="758"/>
      <c r="BK23" s="758"/>
      <c r="BL23" s="758"/>
      <c r="BM23" s="758"/>
      <c r="BN23" s="758"/>
      <c r="BO23" s="758"/>
      <c r="BP23" s="758"/>
      <c r="BQ23" s="758"/>
      <c r="BR23" s="758"/>
      <c r="BS23" s="758"/>
      <c r="BT23" s="758"/>
      <c r="BU23" s="758"/>
      <c r="BV23" s="758"/>
      <c r="BW23" s="758"/>
      <c r="BX23" s="758"/>
      <c r="BY23" s="758"/>
    </row>
    <row r="24" spans="1:77" s="759" customFormat="1" ht="12.95" customHeight="1" x14ac:dyDescent="0.2">
      <c r="A24" s="756" t="s">
        <v>6464</v>
      </c>
      <c r="B24" s="757">
        <v>50000</v>
      </c>
      <c r="C24" s="758"/>
      <c r="D24" s="758"/>
      <c r="E24" s="758"/>
      <c r="F24" s="758"/>
      <c r="G24" s="758"/>
      <c r="H24" s="758"/>
      <c r="I24" s="758"/>
      <c r="J24" s="758"/>
      <c r="K24" s="758"/>
      <c r="L24" s="758"/>
      <c r="M24" s="758"/>
      <c r="N24" s="758"/>
      <c r="O24" s="758"/>
      <c r="P24" s="758"/>
      <c r="Q24" s="758"/>
      <c r="R24" s="758"/>
      <c r="S24" s="758"/>
      <c r="T24" s="758"/>
      <c r="U24" s="758"/>
      <c r="V24" s="758"/>
      <c r="W24" s="758"/>
      <c r="X24" s="758"/>
      <c r="Y24" s="758"/>
      <c r="Z24" s="758"/>
      <c r="AA24" s="758"/>
      <c r="AB24" s="758"/>
      <c r="AC24" s="758"/>
      <c r="AD24" s="758"/>
      <c r="AE24" s="758"/>
      <c r="AF24" s="758"/>
      <c r="AG24" s="758"/>
      <c r="AH24" s="758"/>
      <c r="AI24" s="758"/>
      <c r="AJ24" s="758"/>
      <c r="AK24" s="758"/>
      <c r="AL24" s="758"/>
      <c r="AM24" s="758"/>
      <c r="AN24" s="758"/>
      <c r="AO24" s="758"/>
      <c r="AP24" s="758"/>
      <c r="AQ24" s="758"/>
      <c r="AR24" s="758"/>
      <c r="AS24" s="758"/>
      <c r="AT24" s="758"/>
      <c r="AU24" s="758"/>
      <c r="AV24" s="758"/>
      <c r="AW24" s="758"/>
      <c r="AX24" s="758"/>
      <c r="AY24" s="758"/>
      <c r="AZ24" s="758"/>
      <c r="BA24" s="758"/>
      <c r="BB24" s="758"/>
      <c r="BC24" s="758"/>
      <c r="BD24" s="758"/>
      <c r="BE24" s="758"/>
      <c r="BF24" s="758"/>
      <c r="BG24" s="758"/>
      <c r="BH24" s="758"/>
      <c r="BI24" s="758"/>
      <c r="BJ24" s="758"/>
      <c r="BK24" s="758"/>
      <c r="BL24" s="758"/>
      <c r="BM24" s="758"/>
      <c r="BN24" s="758"/>
      <c r="BO24" s="758"/>
      <c r="BP24" s="758"/>
      <c r="BQ24" s="758"/>
      <c r="BR24" s="758"/>
      <c r="BS24" s="758"/>
      <c r="BT24" s="758"/>
      <c r="BU24" s="758"/>
      <c r="BV24" s="758"/>
      <c r="BW24" s="758"/>
      <c r="BX24" s="758"/>
      <c r="BY24" s="758"/>
    </row>
    <row r="25" spans="1:77" s="759" customFormat="1" ht="12.95" customHeight="1" x14ac:dyDescent="0.2">
      <c r="A25" s="756" t="s">
        <v>6465</v>
      </c>
      <c r="B25" s="757">
        <v>41497.24</v>
      </c>
      <c r="C25" s="758"/>
      <c r="D25" s="758"/>
      <c r="E25" s="758"/>
      <c r="F25" s="758"/>
      <c r="G25" s="758"/>
      <c r="H25" s="758"/>
      <c r="I25" s="758"/>
      <c r="J25" s="758"/>
      <c r="K25" s="758"/>
      <c r="L25" s="758"/>
      <c r="M25" s="758"/>
      <c r="N25" s="758"/>
      <c r="O25" s="758"/>
      <c r="P25" s="758"/>
      <c r="Q25" s="758"/>
      <c r="R25" s="758"/>
      <c r="S25" s="758"/>
      <c r="T25" s="758"/>
      <c r="U25" s="758"/>
      <c r="V25" s="758"/>
      <c r="W25" s="758"/>
      <c r="X25" s="758"/>
      <c r="Y25" s="758"/>
      <c r="Z25" s="758"/>
      <c r="AA25" s="758"/>
      <c r="AB25" s="758"/>
      <c r="AC25" s="758"/>
      <c r="AD25" s="758"/>
      <c r="AE25" s="758"/>
      <c r="AF25" s="758"/>
      <c r="AG25" s="758"/>
      <c r="AH25" s="758"/>
      <c r="AI25" s="758"/>
      <c r="AJ25" s="758"/>
      <c r="AK25" s="758"/>
      <c r="AL25" s="758"/>
      <c r="AM25" s="758"/>
      <c r="AN25" s="758"/>
      <c r="AO25" s="758"/>
      <c r="AP25" s="758"/>
      <c r="AQ25" s="758"/>
      <c r="AR25" s="758"/>
      <c r="AS25" s="758"/>
      <c r="AT25" s="758"/>
      <c r="AU25" s="758"/>
      <c r="AV25" s="758"/>
      <c r="AW25" s="758"/>
      <c r="AX25" s="758"/>
      <c r="AY25" s="758"/>
      <c r="AZ25" s="758"/>
      <c r="BA25" s="758"/>
      <c r="BB25" s="758"/>
      <c r="BC25" s="758"/>
      <c r="BD25" s="758"/>
      <c r="BE25" s="758"/>
      <c r="BF25" s="758"/>
      <c r="BG25" s="758"/>
      <c r="BH25" s="758"/>
      <c r="BI25" s="758"/>
      <c r="BJ25" s="758"/>
      <c r="BK25" s="758"/>
      <c r="BL25" s="758"/>
      <c r="BM25" s="758"/>
      <c r="BN25" s="758"/>
      <c r="BO25" s="758"/>
      <c r="BP25" s="758"/>
      <c r="BQ25" s="758"/>
      <c r="BR25" s="758"/>
      <c r="BS25" s="758"/>
      <c r="BT25" s="758"/>
      <c r="BU25" s="758"/>
      <c r="BV25" s="758"/>
      <c r="BW25" s="758"/>
      <c r="BX25" s="758"/>
      <c r="BY25" s="758"/>
    </row>
    <row r="26" spans="1:77" s="759" customFormat="1" ht="12.95" customHeight="1" x14ac:dyDescent="0.2">
      <c r="A26" s="756" t="s">
        <v>6466</v>
      </c>
      <c r="B26" s="757">
        <v>100000</v>
      </c>
      <c r="C26" s="758"/>
      <c r="D26" s="758"/>
      <c r="E26" s="758"/>
      <c r="F26" s="758"/>
      <c r="G26" s="758"/>
      <c r="H26" s="758"/>
      <c r="I26" s="758"/>
      <c r="J26" s="758"/>
      <c r="K26" s="758"/>
      <c r="L26" s="758"/>
      <c r="M26" s="758"/>
      <c r="N26" s="758"/>
      <c r="O26" s="758"/>
      <c r="P26" s="758"/>
      <c r="Q26" s="758"/>
      <c r="R26" s="758"/>
      <c r="S26" s="758"/>
      <c r="T26" s="758"/>
      <c r="U26" s="758"/>
      <c r="V26" s="758"/>
      <c r="W26" s="758"/>
      <c r="X26" s="758"/>
      <c r="Y26" s="758"/>
      <c r="Z26" s="758"/>
      <c r="AA26" s="758"/>
      <c r="AB26" s="758"/>
      <c r="AC26" s="758"/>
      <c r="AD26" s="758"/>
      <c r="AE26" s="758"/>
      <c r="AF26" s="758"/>
      <c r="AG26" s="758"/>
      <c r="AH26" s="758"/>
      <c r="AI26" s="758"/>
      <c r="AJ26" s="758"/>
      <c r="AK26" s="758"/>
      <c r="AL26" s="758"/>
      <c r="AM26" s="758"/>
      <c r="AN26" s="758"/>
      <c r="AO26" s="758"/>
      <c r="AP26" s="758"/>
      <c r="AQ26" s="758"/>
      <c r="AR26" s="758"/>
      <c r="AS26" s="758"/>
      <c r="AT26" s="758"/>
      <c r="AU26" s="758"/>
      <c r="AV26" s="758"/>
      <c r="AW26" s="758"/>
      <c r="AX26" s="758"/>
      <c r="AY26" s="758"/>
      <c r="AZ26" s="758"/>
      <c r="BA26" s="758"/>
      <c r="BB26" s="758"/>
      <c r="BC26" s="758"/>
      <c r="BD26" s="758"/>
      <c r="BE26" s="758"/>
      <c r="BF26" s="758"/>
      <c r="BG26" s="758"/>
      <c r="BH26" s="758"/>
      <c r="BI26" s="758"/>
      <c r="BJ26" s="758"/>
      <c r="BK26" s="758"/>
      <c r="BL26" s="758"/>
      <c r="BM26" s="758"/>
      <c r="BN26" s="758"/>
      <c r="BO26" s="758"/>
      <c r="BP26" s="758"/>
      <c r="BQ26" s="758"/>
      <c r="BR26" s="758"/>
      <c r="BS26" s="758"/>
      <c r="BT26" s="758"/>
      <c r="BU26" s="758"/>
      <c r="BV26" s="758"/>
      <c r="BW26" s="758"/>
      <c r="BX26" s="758"/>
      <c r="BY26" s="758"/>
    </row>
    <row r="27" spans="1:77" s="759" customFormat="1" ht="12.95" customHeight="1" x14ac:dyDescent="0.2">
      <c r="A27" s="756" t="s">
        <v>6467</v>
      </c>
      <c r="B27" s="757">
        <v>50000</v>
      </c>
      <c r="C27" s="758"/>
      <c r="D27" s="758"/>
      <c r="E27" s="758"/>
      <c r="F27" s="758"/>
      <c r="G27" s="758"/>
      <c r="H27" s="758"/>
      <c r="I27" s="758"/>
      <c r="J27" s="758"/>
      <c r="K27" s="758"/>
      <c r="L27" s="758"/>
      <c r="M27" s="758"/>
      <c r="N27" s="758"/>
      <c r="O27" s="758"/>
      <c r="P27" s="758"/>
      <c r="Q27" s="758"/>
      <c r="R27" s="758"/>
      <c r="S27" s="758"/>
      <c r="T27" s="758"/>
      <c r="U27" s="758"/>
      <c r="V27" s="758"/>
      <c r="W27" s="758"/>
      <c r="X27" s="758"/>
      <c r="Y27" s="758"/>
      <c r="Z27" s="758"/>
      <c r="AA27" s="758"/>
      <c r="AB27" s="758"/>
      <c r="AC27" s="758"/>
      <c r="AD27" s="758"/>
      <c r="AE27" s="758"/>
      <c r="AF27" s="758"/>
      <c r="AG27" s="758"/>
      <c r="AH27" s="758"/>
      <c r="AI27" s="758"/>
      <c r="AJ27" s="758"/>
      <c r="AK27" s="758"/>
      <c r="AL27" s="758"/>
      <c r="AM27" s="758"/>
      <c r="AN27" s="758"/>
      <c r="AO27" s="758"/>
      <c r="AP27" s="758"/>
      <c r="AQ27" s="758"/>
      <c r="AR27" s="758"/>
      <c r="AS27" s="758"/>
      <c r="AT27" s="758"/>
      <c r="AU27" s="758"/>
      <c r="AV27" s="758"/>
      <c r="AW27" s="758"/>
      <c r="AX27" s="758"/>
      <c r="AY27" s="758"/>
      <c r="AZ27" s="758"/>
      <c r="BA27" s="758"/>
      <c r="BB27" s="758"/>
      <c r="BC27" s="758"/>
      <c r="BD27" s="758"/>
      <c r="BE27" s="758"/>
      <c r="BF27" s="758"/>
      <c r="BG27" s="758"/>
      <c r="BH27" s="758"/>
      <c r="BI27" s="758"/>
      <c r="BJ27" s="758"/>
      <c r="BK27" s="758"/>
      <c r="BL27" s="758"/>
      <c r="BM27" s="758"/>
      <c r="BN27" s="758"/>
      <c r="BO27" s="758"/>
      <c r="BP27" s="758"/>
      <c r="BQ27" s="758"/>
      <c r="BR27" s="758"/>
      <c r="BS27" s="758"/>
      <c r="BT27" s="758"/>
      <c r="BU27" s="758"/>
      <c r="BV27" s="758"/>
      <c r="BW27" s="758"/>
      <c r="BX27" s="758"/>
      <c r="BY27" s="758"/>
    </row>
    <row r="28" spans="1:77" s="759" customFormat="1" ht="12.95" customHeight="1" x14ac:dyDescent="0.2">
      <c r="A28" s="756" t="s">
        <v>6468</v>
      </c>
      <c r="B28" s="757">
        <v>50000</v>
      </c>
      <c r="C28" s="758"/>
      <c r="D28" s="758"/>
      <c r="E28" s="758"/>
      <c r="F28" s="758"/>
      <c r="G28" s="758"/>
      <c r="H28" s="758"/>
      <c r="I28" s="758"/>
      <c r="J28" s="758"/>
      <c r="K28" s="758"/>
      <c r="L28" s="758"/>
      <c r="M28" s="758"/>
      <c r="N28" s="758"/>
      <c r="O28" s="758"/>
      <c r="P28" s="758"/>
      <c r="Q28" s="758"/>
      <c r="R28" s="758"/>
      <c r="S28" s="758"/>
      <c r="T28" s="758"/>
      <c r="U28" s="758"/>
      <c r="V28" s="758"/>
      <c r="W28" s="758"/>
      <c r="X28" s="758"/>
      <c r="Y28" s="758"/>
      <c r="Z28" s="758"/>
      <c r="AA28" s="758"/>
      <c r="AB28" s="758"/>
      <c r="AC28" s="758"/>
      <c r="AD28" s="758"/>
      <c r="AE28" s="758"/>
      <c r="AF28" s="758"/>
      <c r="AG28" s="758"/>
      <c r="AH28" s="758"/>
      <c r="AI28" s="758"/>
      <c r="AJ28" s="758"/>
      <c r="AK28" s="758"/>
      <c r="AL28" s="758"/>
      <c r="AM28" s="758"/>
      <c r="AN28" s="758"/>
      <c r="AO28" s="758"/>
      <c r="AP28" s="758"/>
      <c r="AQ28" s="758"/>
      <c r="AR28" s="758"/>
      <c r="AS28" s="758"/>
      <c r="AT28" s="758"/>
      <c r="AU28" s="758"/>
      <c r="AV28" s="758"/>
      <c r="AW28" s="758"/>
      <c r="AX28" s="758"/>
      <c r="AY28" s="758"/>
      <c r="AZ28" s="758"/>
      <c r="BA28" s="758"/>
      <c r="BB28" s="758"/>
      <c r="BC28" s="758"/>
      <c r="BD28" s="758"/>
      <c r="BE28" s="758"/>
      <c r="BF28" s="758"/>
      <c r="BG28" s="758"/>
      <c r="BH28" s="758"/>
      <c r="BI28" s="758"/>
      <c r="BJ28" s="758"/>
      <c r="BK28" s="758"/>
      <c r="BL28" s="758"/>
      <c r="BM28" s="758"/>
      <c r="BN28" s="758"/>
      <c r="BO28" s="758"/>
      <c r="BP28" s="758"/>
      <c r="BQ28" s="758"/>
      <c r="BR28" s="758"/>
      <c r="BS28" s="758"/>
      <c r="BT28" s="758"/>
      <c r="BU28" s="758"/>
      <c r="BV28" s="758"/>
      <c r="BW28" s="758"/>
      <c r="BX28" s="758"/>
      <c r="BY28" s="758"/>
    </row>
    <row r="29" spans="1:77" s="759" customFormat="1" ht="12.95" customHeight="1" x14ac:dyDescent="0.2">
      <c r="A29" s="756" t="s">
        <v>6469</v>
      </c>
      <c r="B29" s="757">
        <v>50000</v>
      </c>
      <c r="C29" s="758"/>
      <c r="D29" s="758"/>
      <c r="E29" s="758"/>
      <c r="F29" s="758"/>
      <c r="G29" s="758"/>
      <c r="H29" s="758"/>
      <c r="I29" s="758"/>
      <c r="J29" s="758"/>
      <c r="K29" s="758"/>
      <c r="L29" s="758"/>
      <c r="M29" s="758"/>
      <c r="N29" s="758"/>
      <c r="O29" s="758"/>
      <c r="P29" s="758"/>
      <c r="Q29" s="758"/>
      <c r="R29" s="758"/>
      <c r="S29" s="758"/>
      <c r="T29" s="758"/>
      <c r="U29" s="758"/>
      <c r="V29" s="758"/>
      <c r="W29" s="758"/>
      <c r="X29" s="758"/>
      <c r="Y29" s="758"/>
      <c r="Z29" s="758"/>
      <c r="AA29" s="758"/>
      <c r="AB29" s="758"/>
      <c r="AC29" s="758"/>
      <c r="AD29" s="758"/>
      <c r="AE29" s="758"/>
      <c r="AF29" s="758"/>
      <c r="AG29" s="758"/>
      <c r="AH29" s="758"/>
      <c r="AI29" s="758"/>
      <c r="AJ29" s="758"/>
      <c r="AK29" s="758"/>
      <c r="AL29" s="758"/>
      <c r="AM29" s="758"/>
      <c r="AN29" s="758"/>
      <c r="AO29" s="758"/>
      <c r="AP29" s="758"/>
      <c r="AQ29" s="758"/>
      <c r="AR29" s="758"/>
      <c r="AS29" s="758"/>
      <c r="AT29" s="758"/>
      <c r="AU29" s="758"/>
      <c r="AV29" s="758"/>
      <c r="AW29" s="758"/>
      <c r="AX29" s="758"/>
      <c r="AY29" s="758"/>
      <c r="AZ29" s="758"/>
      <c r="BA29" s="758"/>
      <c r="BB29" s="758"/>
      <c r="BC29" s="758"/>
      <c r="BD29" s="758"/>
      <c r="BE29" s="758"/>
      <c r="BF29" s="758"/>
      <c r="BG29" s="758"/>
      <c r="BH29" s="758"/>
      <c r="BI29" s="758"/>
      <c r="BJ29" s="758"/>
      <c r="BK29" s="758"/>
      <c r="BL29" s="758"/>
      <c r="BM29" s="758"/>
      <c r="BN29" s="758"/>
      <c r="BO29" s="758"/>
      <c r="BP29" s="758"/>
      <c r="BQ29" s="758"/>
      <c r="BR29" s="758"/>
      <c r="BS29" s="758"/>
      <c r="BT29" s="758"/>
      <c r="BU29" s="758"/>
      <c r="BV29" s="758"/>
      <c r="BW29" s="758"/>
      <c r="BX29" s="758"/>
      <c r="BY29" s="758"/>
    </row>
    <row r="30" spans="1:77" s="759" customFormat="1" ht="12.95" customHeight="1" x14ac:dyDescent="0.2">
      <c r="A30" s="756" t="s">
        <v>6470</v>
      </c>
      <c r="B30" s="757">
        <v>59780</v>
      </c>
      <c r="C30" s="758"/>
      <c r="D30" s="758"/>
      <c r="E30" s="758"/>
      <c r="F30" s="758"/>
      <c r="G30" s="758"/>
      <c r="H30" s="758"/>
      <c r="I30" s="758"/>
      <c r="J30" s="758"/>
      <c r="K30" s="758"/>
      <c r="L30" s="758"/>
      <c r="M30" s="758"/>
      <c r="N30" s="758"/>
      <c r="O30" s="758"/>
      <c r="P30" s="758"/>
      <c r="Q30" s="758"/>
      <c r="R30" s="758"/>
      <c r="S30" s="758"/>
      <c r="T30" s="758"/>
      <c r="U30" s="758"/>
      <c r="V30" s="758"/>
      <c r="W30" s="758"/>
      <c r="X30" s="758"/>
      <c r="Y30" s="758"/>
      <c r="Z30" s="758"/>
      <c r="AA30" s="758"/>
      <c r="AB30" s="758"/>
      <c r="AC30" s="758"/>
      <c r="AD30" s="758"/>
      <c r="AE30" s="758"/>
      <c r="AF30" s="758"/>
      <c r="AG30" s="758"/>
      <c r="AH30" s="758"/>
      <c r="AI30" s="758"/>
      <c r="AJ30" s="758"/>
      <c r="AK30" s="758"/>
      <c r="AL30" s="758"/>
      <c r="AM30" s="758"/>
      <c r="AN30" s="758"/>
      <c r="AO30" s="758"/>
      <c r="AP30" s="758"/>
      <c r="AQ30" s="758"/>
      <c r="AR30" s="758"/>
      <c r="AS30" s="758"/>
      <c r="AT30" s="758"/>
      <c r="AU30" s="758"/>
      <c r="AV30" s="758"/>
      <c r="AW30" s="758"/>
      <c r="AX30" s="758"/>
      <c r="AY30" s="758"/>
      <c r="AZ30" s="758"/>
      <c r="BA30" s="758"/>
      <c r="BB30" s="758"/>
      <c r="BC30" s="758"/>
      <c r="BD30" s="758"/>
      <c r="BE30" s="758"/>
      <c r="BF30" s="758"/>
      <c r="BG30" s="758"/>
      <c r="BH30" s="758"/>
      <c r="BI30" s="758"/>
      <c r="BJ30" s="758"/>
      <c r="BK30" s="758"/>
      <c r="BL30" s="758"/>
      <c r="BM30" s="758"/>
      <c r="BN30" s="758"/>
      <c r="BO30" s="758"/>
      <c r="BP30" s="758"/>
      <c r="BQ30" s="758"/>
      <c r="BR30" s="758"/>
      <c r="BS30" s="758"/>
      <c r="BT30" s="758"/>
      <c r="BU30" s="758"/>
      <c r="BV30" s="758"/>
      <c r="BW30" s="758"/>
      <c r="BX30" s="758"/>
      <c r="BY30" s="758"/>
    </row>
    <row r="31" spans="1:77" s="759" customFormat="1" ht="12.95" customHeight="1" x14ac:dyDescent="0.2">
      <c r="A31" s="756" t="s">
        <v>6471</v>
      </c>
      <c r="B31" s="757">
        <v>96720</v>
      </c>
      <c r="C31" s="758"/>
      <c r="D31" s="758"/>
      <c r="E31" s="758"/>
      <c r="F31" s="758"/>
      <c r="G31" s="758"/>
      <c r="H31" s="758"/>
      <c r="I31" s="758"/>
      <c r="J31" s="758"/>
      <c r="K31" s="758"/>
      <c r="L31" s="758"/>
      <c r="M31" s="758"/>
      <c r="N31" s="758"/>
      <c r="O31" s="758"/>
      <c r="P31" s="758"/>
      <c r="Q31" s="758"/>
      <c r="R31" s="758"/>
      <c r="S31" s="758"/>
      <c r="T31" s="758"/>
      <c r="U31" s="758"/>
      <c r="V31" s="758"/>
      <c r="W31" s="758"/>
      <c r="X31" s="758"/>
      <c r="Y31" s="758"/>
      <c r="Z31" s="758"/>
      <c r="AA31" s="758"/>
      <c r="AB31" s="758"/>
      <c r="AC31" s="758"/>
      <c r="AD31" s="758"/>
      <c r="AE31" s="758"/>
      <c r="AF31" s="758"/>
      <c r="AG31" s="758"/>
      <c r="AH31" s="758"/>
      <c r="AI31" s="758"/>
      <c r="AJ31" s="758"/>
      <c r="AK31" s="758"/>
      <c r="AL31" s="758"/>
      <c r="AM31" s="758"/>
      <c r="AN31" s="758"/>
      <c r="AO31" s="758"/>
      <c r="AP31" s="758"/>
      <c r="AQ31" s="758"/>
      <c r="AR31" s="758"/>
      <c r="AS31" s="758"/>
      <c r="AT31" s="758"/>
      <c r="AU31" s="758"/>
      <c r="AV31" s="758"/>
      <c r="AW31" s="758"/>
      <c r="AX31" s="758"/>
      <c r="AY31" s="758"/>
      <c r="AZ31" s="758"/>
      <c r="BA31" s="758"/>
      <c r="BB31" s="758"/>
      <c r="BC31" s="758"/>
      <c r="BD31" s="758"/>
      <c r="BE31" s="758"/>
      <c r="BF31" s="758"/>
      <c r="BG31" s="758"/>
      <c r="BH31" s="758"/>
      <c r="BI31" s="758"/>
      <c r="BJ31" s="758"/>
      <c r="BK31" s="758"/>
      <c r="BL31" s="758"/>
      <c r="BM31" s="758"/>
      <c r="BN31" s="758"/>
      <c r="BO31" s="758"/>
      <c r="BP31" s="758"/>
      <c r="BQ31" s="758"/>
      <c r="BR31" s="758"/>
      <c r="BS31" s="758"/>
      <c r="BT31" s="758"/>
      <c r="BU31" s="758"/>
      <c r="BV31" s="758"/>
      <c r="BW31" s="758"/>
      <c r="BX31" s="758"/>
      <c r="BY31" s="758"/>
    </row>
    <row r="32" spans="1:77" s="759" customFormat="1" ht="12.95" customHeight="1" x14ac:dyDescent="0.2">
      <c r="A32" s="756" t="s">
        <v>6472</v>
      </c>
      <c r="B32" s="757">
        <v>54814</v>
      </c>
      <c r="C32" s="758"/>
      <c r="D32" s="758"/>
      <c r="E32" s="758"/>
      <c r="F32" s="758"/>
      <c r="G32" s="758"/>
      <c r="H32" s="758"/>
      <c r="I32" s="758"/>
      <c r="J32" s="758"/>
      <c r="K32" s="758"/>
      <c r="L32" s="758"/>
      <c r="M32" s="758"/>
      <c r="N32" s="758"/>
      <c r="O32" s="758"/>
      <c r="P32" s="758"/>
      <c r="Q32" s="758"/>
      <c r="R32" s="758"/>
      <c r="S32" s="758"/>
      <c r="T32" s="758"/>
      <c r="U32" s="758"/>
      <c r="V32" s="758"/>
      <c r="W32" s="758"/>
      <c r="X32" s="758"/>
      <c r="Y32" s="758"/>
      <c r="Z32" s="758"/>
      <c r="AA32" s="758"/>
      <c r="AB32" s="758"/>
      <c r="AC32" s="758"/>
      <c r="AD32" s="758"/>
      <c r="AE32" s="758"/>
      <c r="AF32" s="758"/>
      <c r="AG32" s="758"/>
      <c r="AH32" s="758"/>
      <c r="AI32" s="758"/>
      <c r="AJ32" s="758"/>
      <c r="AK32" s="758"/>
      <c r="AL32" s="758"/>
      <c r="AM32" s="758"/>
      <c r="AN32" s="758"/>
      <c r="AO32" s="758"/>
      <c r="AP32" s="758"/>
      <c r="AQ32" s="758"/>
      <c r="AR32" s="758"/>
      <c r="AS32" s="758"/>
      <c r="AT32" s="758"/>
      <c r="AU32" s="758"/>
      <c r="AV32" s="758"/>
      <c r="AW32" s="758"/>
      <c r="AX32" s="758"/>
      <c r="AY32" s="758"/>
      <c r="AZ32" s="758"/>
      <c r="BA32" s="758"/>
      <c r="BB32" s="758"/>
      <c r="BC32" s="758"/>
      <c r="BD32" s="758"/>
      <c r="BE32" s="758"/>
      <c r="BF32" s="758"/>
      <c r="BG32" s="758"/>
      <c r="BH32" s="758"/>
      <c r="BI32" s="758"/>
      <c r="BJ32" s="758"/>
      <c r="BK32" s="758"/>
      <c r="BL32" s="758"/>
      <c r="BM32" s="758"/>
      <c r="BN32" s="758"/>
      <c r="BO32" s="758"/>
      <c r="BP32" s="758"/>
      <c r="BQ32" s="758"/>
      <c r="BR32" s="758"/>
      <c r="BS32" s="758"/>
      <c r="BT32" s="758"/>
      <c r="BU32" s="758"/>
      <c r="BV32" s="758"/>
      <c r="BW32" s="758"/>
      <c r="BX32" s="758"/>
      <c r="BY32" s="758"/>
    </row>
    <row r="33" spans="1:77" s="759" customFormat="1" ht="12.95" customHeight="1" x14ac:dyDescent="0.2">
      <c r="A33" s="756" t="s">
        <v>6473</v>
      </c>
      <c r="B33" s="757">
        <v>30000</v>
      </c>
      <c r="C33" s="758"/>
      <c r="D33" s="758"/>
      <c r="E33" s="758"/>
      <c r="F33" s="758"/>
      <c r="G33" s="758"/>
      <c r="H33" s="758"/>
      <c r="I33" s="758"/>
      <c r="J33" s="758"/>
      <c r="K33" s="758"/>
      <c r="L33" s="758"/>
      <c r="M33" s="758"/>
      <c r="N33" s="758"/>
      <c r="O33" s="758"/>
      <c r="P33" s="758"/>
      <c r="Q33" s="758"/>
      <c r="R33" s="758"/>
      <c r="S33" s="758"/>
      <c r="T33" s="758"/>
      <c r="U33" s="758"/>
      <c r="V33" s="758"/>
      <c r="W33" s="758"/>
      <c r="X33" s="758"/>
      <c r="Y33" s="758"/>
      <c r="Z33" s="758"/>
      <c r="AA33" s="758"/>
      <c r="AB33" s="758"/>
      <c r="AC33" s="758"/>
      <c r="AD33" s="758"/>
      <c r="AE33" s="758"/>
      <c r="AF33" s="758"/>
      <c r="AG33" s="758"/>
      <c r="AH33" s="758"/>
      <c r="AI33" s="758"/>
      <c r="AJ33" s="758"/>
      <c r="AK33" s="758"/>
      <c r="AL33" s="758"/>
      <c r="AM33" s="758"/>
      <c r="AN33" s="758"/>
      <c r="AO33" s="758"/>
      <c r="AP33" s="758"/>
      <c r="AQ33" s="758"/>
      <c r="AR33" s="758"/>
      <c r="AS33" s="758"/>
      <c r="AT33" s="758"/>
      <c r="AU33" s="758"/>
      <c r="AV33" s="758"/>
      <c r="AW33" s="758"/>
      <c r="AX33" s="758"/>
      <c r="AY33" s="758"/>
      <c r="AZ33" s="758"/>
      <c r="BA33" s="758"/>
      <c r="BB33" s="758"/>
      <c r="BC33" s="758"/>
      <c r="BD33" s="758"/>
      <c r="BE33" s="758"/>
      <c r="BF33" s="758"/>
      <c r="BG33" s="758"/>
      <c r="BH33" s="758"/>
      <c r="BI33" s="758"/>
      <c r="BJ33" s="758"/>
      <c r="BK33" s="758"/>
      <c r="BL33" s="758"/>
      <c r="BM33" s="758"/>
      <c r="BN33" s="758"/>
      <c r="BO33" s="758"/>
      <c r="BP33" s="758"/>
      <c r="BQ33" s="758"/>
      <c r="BR33" s="758"/>
      <c r="BS33" s="758"/>
      <c r="BT33" s="758"/>
      <c r="BU33" s="758"/>
      <c r="BV33" s="758"/>
      <c r="BW33" s="758"/>
      <c r="BX33" s="758"/>
      <c r="BY33" s="758"/>
    </row>
    <row r="34" spans="1:77" s="759" customFormat="1" ht="12.95" customHeight="1" x14ac:dyDescent="0.2">
      <c r="A34" s="756" t="s">
        <v>6474</v>
      </c>
      <c r="B34" s="757">
        <v>100000</v>
      </c>
      <c r="C34" s="758"/>
      <c r="D34" s="758"/>
      <c r="E34" s="758"/>
      <c r="F34" s="758"/>
      <c r="G34" s="758"/>
      <c r="H34" s="758"/>
      <c r="I34" s="758"/>
      <c r="J34" s="758"/>
      <c r="K34" s="758"/>
      <c r="L34" s="758"/>
      <c r="M34" s="758"/>
      <c r="N34" s="758"/>
      <c r="O34" s="758"/>
      <c r="P34" s="758"/>
      <c r="Q34" s="758"/>
      <c r="R34" s="758"/>
      <c r="S34" s="758"/>
      <c r="T34" s="758"/>
      <c r="U34" s="758"/>
      <c r="V34" s="758"/>
      <c r="W34" s="758"/>
      <c r="X34" s="758"/>
      <c r="Y34" s="758"/>
      <c r="Z34" s="758"/>
      <c r="AA34" s="758"/>
      <c r="AB34" s="758"/>
      <c r="AC34" s="758"/>
      <c r="AD34" s="758"/>
      <c r="AE34" s="758"/>
      <c r="AF34" s="758"/>
      <c r="AG34" s="758"/>
      <c r="AH34" s="758"/>
      <c r="AI34" s="758"/>
      <c r="AJ34" s="758"/>
      <c r="AK34" s="758"/>
      <c r="AL34" s="758"/>
      <c r="AM34" s="758"/>
      <c r="AN34" s="758"/>
      <c r="AO34" s="758"/>
      <c r="AP34" s="758"/>
      <c r="AQ34" s="758"/>
      <c r="AR34" s="758"/>
      <c r="AS34" s="758"/>
      <c r="AT34" s="758"/>
      <c r="AU34" s="758"/>
      <c r="AV34" s="758"/>
      <c r="AW34" s="758"/>
      <c r="AX34" s="758"/>
      <c r="AY34" s="758"/>
      <c r="AZ34" s="758"/>
      <c r="BA34" s="758"/>
      <c r="BB34" s="758"/>
      <c r="BC34" s="758"/>
      <c r="BD34" s="758"/>
      <c r="BE34" s="758"/>
      <c r="BF34" s="758"/>
      <c r="BG34" s="758"/>
      <c r="BH34" s="758"/>
      <c r="BI34" s="758"/>
      <c r="BJ34" s="758"/>
      <c r="BK34" s="758"/>
      <c r="BL34" s="758"/>
      <c r="BM34" s="758"/>
      <c r="BN34" s="758"/>
      <c r="BO34" s="758"/>
      <c r="BP34" s="758"/>
      <c r="BQ34" s="758"/>
      <c r="BR34" s="758"/>
      <c r="BS34" s="758"/>
      <c r="BT34" s="758"/>
      <c r="BU34" s="758"/>
      <c r="BV34" s="758"/>
      <c r="BW34" s="758"/>
      <c r="BX34" s="758"/>
      <c r="BY34" s="758"/>
    </row>
    <row r="35" spans="1:77" s="759" customFormat="1" ht="12.95" customHeight="1" x14ac:dyDescent="0.2">
      <c r="A35" s="756" t="s">
        <v>6475</v>
      </c>
      <c r="B35" s="757">
        <v>50960</v>
      </c>
      <c r="C35" s="758"/>
      <c r="D35" s="758"/>
      <c r="E35" s="758"/>
      <c r="F35" s="758"/>
      <c r="G35" s="758"/>
      <c r="H35" s="758"/>
      <c r="I35" s="758"/>
      <c r="J35" s="758"/>
      <c r="K35" s="758"/>
      <c r="L35" s="758"/>
      <c r="M35" s="758"/>
      <c r="N35" s="758"/>
      <c r="O35" s="758"/>
      <c r="P35" s="758"/>
      <c r="Q35" s="758"/>
      <c r="R35" s="758"/>
      <c r="S35" s="758"/>
      <c r="T35" s="758"/>
      <c r="U35" s="758"/>
      <c r="V35" s="758"/>
      <c r="W35" s="758"/>
      <c r="X35" s="758"/>
      <c r="Y35" s="758"/>
      <c r="Z35" s="758"/>
      <c r="AA35" s="758"/>
      <c r="AB35" s="758"/>
      <c r="AC35" s="758"/>
      <c r="AD35" s="758"/>
      <c r="AE35" s="758"/>
      <c r="AF35" s="758"/>
      <c r="AG35" s="758"/>
      <c r="AH35" s="758"/>
      <c r="AI35" s="758"/>
      <c r="AJ35" s="758"/>
      <c r="AK35" s="758"/>
      <c r="AL35" s="758"/>
      <c r="AM35" s="758"/>
      <c r="AN35" s="758"/>
      <c r="AO35" s="758"/>
      <c r="AP35" s="758"/>
      <c r="AQ35" s="758"/>
      <c r="AR35" s="758"/>
      <c r="AS35" s="758"/>
      <c r="AT35" s="758"/>
      <c r="AU35" s="758"/>
      <c r="AV35" s="758"/>
      <c r="AW35" s="758"/>
      <c r="AX35" s="758"/>
      <c r="AY35" s="758"/>
      <c r="AZ35" s="758"/>
      <c r="BA35" s="758"/>
      <c r="BB35" s="758"/>
      <c r="BC35" s="758"/>
      <c r="BD35" s="758"/>
      <c r="BE35" s="758"/>
      <c r="BF35" s="758"/>
      <c r="BG35" s="758"/>
      <c r="BH35" s="758"/>
      <c r="BI35" s="758"/>
      <c r="BJ35" s="758"/>
      <c r="BK35" s="758"/>
      <c r="BL35" s="758"/>
      <c r="BM35" s="758"/>
      <c r="BN35" s="758"/>
      <c r="BO35" s="758"/>
      <c r="BP35" s="758"/>
      <c r="BQ35" s="758"/>
      <c r="BR35" s="758"/>
      <c r="BS35" s="758"/>
      <c r="BT35" s="758"/>
      <c r="BU35" s="758"/>
      <c r="BV35" s="758"/>
      <c r="BW35" s="758"/>
      <c r="BX35" s="758"/>
      <c r="BY35" s="758"/>
    </row>
    <row r="36" spans="1:77" s="759" customFormat="1" ht="12.95" customHeight="1" x14ac:dyDescent="0.2">
      <c r="A36" s="756" t="s">
        <v>6476</v>
      </c>
      <c r="B36" s="757">
        <v>100000</v>
      </c>
      <c r="C36" s="758"/>
      <c r="D36" s="758"/>
      <c r="E36" s="758"/>
      <c r="F36" s="758"/>
      <c r="G36" s="758"/>
      <c r="H36" s="758"/>
      <c r="I36" s="758"/>
      <c r="J36" s="758"/>
      <c r="K36" s="758"/>
      <c r="L36" s="758"/>
      <c r="M36" s="758"/>
      <c r="N36" s="758"/>
      <c r="O36" s="758"/>
      <c r="P36" s="758"/>
      <c r="Q36" s="758"/>
      <c r="R36" s="758"/>
      <c r="S36" s="758"/>
      <c r="T36" s="758"/>
      <c r="U36" s="758"/>
      <c r="V36" s="758"/>
      <c r="W36" s="758"/>
      <c r="X36" s="758"/>
      <c r="Y36" s="758"/>
      <c r="Z36" s="758"/>
      <c r="AA36" s="758"/>
      <c r="AB36" s="758"/>
      <c r="AC36" s="758"/>
      <c r="AD36" s="758"/>
      <c r="AE36" s="758"/>
      <c r="AF36" s="758"/>
      <c r="AG36" s="758"/>
      <c r="AH36" s="758"/>
      <c r="AI36" s="758"/>
      <c r="AJ36" s="758"/>
      <c r="AK36" s="758"/>
      <c r="AL36" s="758"/>
      <c r="AM36" s="758"/>
      <c r="AN36" s="758"/>
      <c r="AO36" s="758"/>
      <c r="AP36" s="758"/>
      <c r="AQ36" s="758"/>
      <c r="AR36" s="758"/>
      <c r="AS36" s="758"/>
      <c r="AT36" s="758"/>
      <c r="AU36" s="758"/>
      <c r="AV36" s="758"/>
      <c r="AW36" s="758"/>
      <c r="AX36" s="758"/>
      <c r="AY36" s="758"/>
      <c r="AZ36" s="758"/>
      <c r="BA36" s="758"/>
      <c r="BB36" s="758"/>
      <c r="BC36" s="758"/>
      <c r="BD36" s="758"/>
      <c r="BE36" s="758"/>
      <c r="BF36" s="758"/>
      <c r="BG36" s="758"/>
      <c r="BH36" s="758"/>
      <c r="BI36" s="758"/>
      <c r="BJ36" s="758"/>
      <c r="BK36" s="758"/>
      <c r="BL36" s="758"/>
      <c r="BM36" s="758"/>
      <c r="BN36" s="758"/>
      <c r="BO36" s="758"/>
      <c r="BP36" s="758"/>
      <c r="BQ36" s="758"/>
      <c r="BR36" s="758"/>
      <c r="BS36" s="758"/>
      <c r="BT36" s="758"/>
      <c r="BU36" s="758"/>
      <c r="BV36" s="758"/>
      <c r="BW36" s="758"/>
      <c r="BX36" s="758"/>
      <c r="BY36" s="758"/>
    </row>
    <row r="37" spans="1:77" s="759" customFormat="1" ht="12.95" customHeight="1" x14ac:dyDescent="0.2">
      <c r="A37" s="756" t="s">
        <v>6477</v>
      </c>
      <c r="B37" s="757">
        <v>12941.76</v>
      </c>
      <c r="C37" s="758"/>
      <c r="D37" s="758"/>
      <c r="E37" s="758"/>
      <c r="F37" s="758"/>
      <c r="G37" s="758"/>
      <c r="H37" s="758"/>
      <c r="I37" s="758"/>
      <c r="J37" s="758"/>
      <c r="K37" s="758"/>
      <c r="L37" s="758"/>
      <c r="M37" s="758"/>
      <c r="N37" s="758"/>
      <c r="O37" s="758"/>
      <c r="P37" s="758"/>
      <c r="Q37" s="758"/>
      <c r="R37" s="758"/>
      <c r="S37" s="758"/>
      <c r="T37" s="758"/>
      <c r="U37" s="758"/>
      <c r="V37" s="758"/>
      <c r="W37" s="758"/>
      <c r="X37" s="758"/>
      <c r="Y37" s="758"/>
      <c r="Z37" s="758"/>
      <c r="AA37" s="758"/>
      <c r="AB37" s="758"/>
      <c r="AC37" s="758"/>
      <c r="AD37" s="758"/>
      <c r="AE37" s="758"/>
      <c r="AF37" s="758"/>
      <c r="AG37" s="758"/>
      <c r="AH37" s="758"/>
      <c r="AI37" s="758"/>
      <c r="AJ37" s="758"/>
      <c r="AK37" s="758"/>
      <c r="AL37" s="758"/>
      <c r="AM37" s="758"/>
      <c r="AN37" s="758"/>
      <c r="AO37" s="758"/>
      <c r="AP37" s="758"/>
      <c r="AQ37" s="758"/>
      <c r="AR37" s="758"/>
      <c r="AS37" s="758"/>
      <c r="AT37" s="758"/>
      <c r="AU37" s="758"/>
      <c r="AV37" s="758"/>
      <c r="AW37" s="758"/>
      <c r="AX37" s="758"/>
      <c r="AY37" s="758"/>
      <c r="AZ37" s="758"/>
      <c r="BA37" s="758"/>
      <c r="BB37" s="758"/>
      <c r="BC37" s="758"/>
      <c r="BD37" s="758"/>
      <c r="BE37" s="758"/>
      <c r="BF37" s="758"/>
      <c r="BG37" s="758"/>
      <c r="BH37" s="758"/>
      <c r="BI37" s="758"/>
      <c r="BJ37" s="758"/>
      <c r="BK37" s="758"/>
      <c r="BL37" s="758"/>
      <c r="BM37" s="758"/>
      <c r="BN37" s="758"/>
      <c r="BO37" s="758"/>
      <c r="BP37" s="758"/>
      <c r="BQ37" s="758"/>
      <c r="BR37" s="758"/>
      <c r="BS37" s="758"/>
      <c r="BT37" s="758"/>
      <c r="BU37" s="758"/>
      <c r="BV37" s="758"/>
      <c r="BW37" s="758"/>
      <c r="BX37" s="758"/>
      <c r="BY37" s="758"/>
    </row>
    <row r="38" spans="1:77" s="759" customFormat="1" ht="12.95" customHeight="1" x14ac:dyDescent="0.2">
      <c r="A38" s="756" t="s">
        <v>6478</v>
      </c>
      <c r="B38" s="757">
        <v>87058.240000000005</v>
      </c>
      <c r="C38" s="758"/>
      <c r="D38" s="758"/>
      <c r="E38" s="758"/>
      <c r="F38" s="758"/>
      <c r="G38" s="758"/>
      <c r="H38" s="758"/>
      <c r="I38" s="758"/>
      <c r="J38" s="758"/>
      <c r="K38" s="758"/>
      <c r="L38" s="758"/>
      <c r="M38" s="758"/>
      <c r="N38" s="758"/>
      <c r="O38" s="758"/>
      <c r="P38" s="758"/>
      <c r="Q38" s="758"/>
      <c r="R38" s="758"/>
      <c r="S38" s="758"/>
      <c r="T38" s="758"/>
      <c r="U38" s="758"/>
      <c r="V38" s="758"/>
      <c r="W38" s="758"/>
      <c r="X38" s="758"/>
      <c r="Y38" s="758"/>
      <c r="Z38" s="758"/>
      <c r="AA38" s="758"/>
      <c r="AB38" s="758"/>
      <c r="AC38" s="758"/>
      <c r="AD38" s="758"/>
      <c r="AE38" s="758"/>
      <c r="AF38" s="758"/>
      <c r="AG38" s="758"/>
      <c r="AH38" s="758"/>
      <c r="AI38" s="758"/>
      <c r="AJ38" s="758"/>
      <c r="AK38" s="758"/>
      <c r="AL38" s="758"/>
      <c r="AM38" s="758"/>
      <c r="AN38" s="758"/>
      <c r="AO38" s="758"/>
      <c r="AP38" s="758"/>
      <c r="AQ38" s="758"/>
      <c r="AR38" s="758"/>
      <c r="AS38" s="758"/>
      <c r="AT38" s="758"/>
      <c r="AU38" s="758"/>
      <c r="AV38" s="758"/>
      <c r="AW38" s="758"/>
      <c r="AX38" s="758"/>
      <c r="AY38" s="758"/>
      <c r="AZ38" s="758"/>
      <c r="BA38" s="758"/>
      <c r="BB38" s="758"/>
      <c r="BC38" s="758"/>
      <c r="BD38" s="758"/>
      <c r="BE38" s="758"/>
      <c r="BF38" s="758"/>
      <c r="BG38" s="758"/>
      <c r="BH38" s="758"/>
      <c r="BI38" s="758"/>
      <c r="BJ38" s="758"/>
      <c r="BK38" s="758"/>
      <c r="BL38" s="758"/>
      <c r="BM38" s="758"/>
      <c r="BN38" s="758"/>
      <c r="BO38" s="758"/>
      <c r="BP38" s="758"/>
      <c r="BQ38" s="758"/>
      <c r="BR38" s="758"/>
      <c r="BS38" s="758"/>
      <c r="BT38" s="758"/>
      <c r="BU38" s="758"/>
      <c r="BV38" s="758"/>
      <c r="BW38" s="758"/>
      <c r="BX38" s="758"/>
      <c r="BY38" s="758"/>
    </row>
    <row r="39" spans="1:77" s="759" customFormat="1" ht="12.95" customHeight="1" x14ac:dyDescent="0.2">
      <c r="A39" s="756" t="s">
        <v>6479</v>
      </c>
      <c r="B39" s="757">
        <v>60000</v>
      </c>
      <c r="C39" s="758"/>
      <c r="D39" s="758"/>
      <c r="E39" s="758"/>
      <c r="F39" s="758"/>
      <c r="G39" s="758"/>
      <c r="H39" s="758"/>
      <c r="I39" s="758"/>
      <c r="J39" s="758"/>
      <c r="K39" s="758"/>
      <c r="L39" s="758"/>
      <c r="M39" s="758"/>
      <c r="N39" s="758"/>
      <c r="O39" s="758"/>
      <c r="P39" s="758"/>
      <c r="Q39" s="758"/>
      <c r="R39" s="758"/>
      <c r="S39" s="758"/>
      <c r="T39" s="758"/>
      <c r="U39" s="758"/>
      <c r="V39" s="758"/>
      <c r="W39" s="758"/>
      <c r="X39" s="758"/>
      <c r="Y39" s="758"/>
      <c r="Z39" s="758"/>
      <c r="AA39" s="758"/>
      <c r="AB39" s="758"/>
      <c r="AC39" s="758"/>
      <c r="AD39" s="758"/>
      <c r="AE39" s="758"/>
      <c r="AF39" s="758"/>
      <c r="AG39" s="758"/>
      <c r="AH39" s="758"/>
      <c r="AI39" s="758"/>
      <c r="AJ39" s="758"/>
      <c r="AK39" s="758"/>
      <c r="AL39" s="758"/>
      <c r="AM39" s="758"/>
      <c r="AN39" s="758"/>
      <c r="AO39" s="758"/>
      <c r="AP39" s="758"/>
      <c r="AQ39" s="758"/>
      <c r="AR39" s="758"/>
      <c r="AS39" s="758"/>
      <c r="AT39" s="758"/>
      <c r="AU39" s="758"/>
      <c r="AV39" s="758"/>
      <c r="AW39" s="758"/>
      <c r="AX39" s="758"/>
      <c r="AY39" s="758"/>
      <c r="AZ39" s="758"/>
      <c r="BA39" s="758"/>
      <c r="BB39" s="758"/>
      <c r="BC39" s="758"/>
      <c r="BD39" s="758"/>
      <c r="BE39" s="758"/>
      <c r="BF39" s="758"/>
      <c r="BG39" s="758"/>
      <c r="BH39" s="758"/>
      <c r="BI39" s="758"/>
      <c r="BJ39" s="758"/>
      <c r="BK39" s="758"/>
      <c r="BL39" s="758"/>
      <c r="BM39" s="758"/>
      <c r="BN39" s="758"/>
      <c r="BO39" s="758"/>
      <c r="BP39" s="758"/>
      <c r="BQ39" s="758"/>
      <c r="BR39" s="758"/>
      <c r="BS39" s="758"/>
      <c r="BT39" s="758"/>
      <c r="BU39" s="758"/>
      <c r="BV39" s="758"/>
      <c r="BW39" s="758"/>
      <c r="BX39" s="758"/>
      <c r="BY39" s="758"/>
    </row>
    <row r="40" spans="1:77" s="759" customFormat="1" ht="12.95" customHeight="1" x14ac:dyDescent="0.2">
      <c r="A40" s="756" t="s">
        <v>6480</v>
      </c>
      <c r="B40" s="757">
        <v>3452.76</v>
      </c>
      <c r="C40" s="758"/>
      <c r="D40" s="758"/>
      <c r="E40" s="758"/>
      <c r="F40" s="758"/>
      <c r="G40" s="758"/>
      <c r="H40" s="758"/>
      <c r="I40" s="758"/>
      <c r="J40" s="758"/>
      <c r="K40" s="758"/>
      <c r="L40" s="758"/>
      <c r="M40" s="758"/>
      <c r="N40" s="758"/>
      <c r="O40" s="758"/>
      <c r="P40" s="758"/>
      <c r="Q40" s="758"/>
      <c r="R40" s="758"/>
      <c r="S40" s="758"/>
      <c r="T40" s="758"/>
      <c r="U40" s="758"/>
      <c r="V40" s="758"/>
      <c r="W40" s="758"/>
      <c r="X40" s="758"/>
      <c r="Y40" s="758"/>
      <c r="Z40" s="758"/>
      <c r="AA40" s="758"/>
      <c r="AB40" s="758"/>
      <c r="AC40" s="758"/>
      <c r="AD40" s="758"/>
      <c r="AE40" s="758"/>
      <c r="AF40" s="758"/>
      <c r="AG40" s="758"/>
      <c r="AH40" s="758"/>
      <c r="AI40" s="758"/>
      <c r="AJ40" s="758"/>
      <c r="AK40" s="758"/>
      <c r="AL40" s="758"/>
      <c r="AM40" s="758"/>
      <c r="AN40" s="758"/>
      <c r="AO40" s="758"/>
      <c r="AP40" s="758"/>
      <c r="AQ40" s="758"/>
      <c r="AR40" s="758"/>
      <c r="AS40" s="758"/>
      <c r="AT40" s="758"/>
      <c r="AU40" s="758"/>
      <c r="AV40" s="758"/>
      <c r="AW40" s="758"/>
      <c r="AX40" s="758"/>
      <c r="AY40" s="758"/>
      <c r="AZ40" s="758"/>
      <c r="BA40" s="758"/>
      <c r="BB40" s="758"/>
      <c r="BC40" s="758"/>
      <c r="BD40" s="758"/>
      <c r="BE40" s="758"/>
      <c r="BF40" s="758"/>
      <c r="BG40" s="758"/>
      <c r="BH40" s="758"/>
      <c r="BI40" s="758"/>
      <c r="BJ40" s="758"/>
      <c r="BK40" s="758"/>
      <c r="BL40" s="758"/>
      <c r="BM40" s="758"/>
      <c r="BN40" s="758"/>
      <c r="BO40" s="758"/>
      <c r="BP40" s="758"/>
      <c r="BQ40" s="758"/>
      <c r="BR40" s="758"/>
      <c r="BS40" s="758"/>
      <c r="BT40" s="758"/>
      <c r="BU40" s="758"/>
      <c r="BV40" s="758"/>
      <c r="BW40" s="758"/>
      <c r="BX40" s="758"/>
      <c r="BY40" s="758"/>
    </row>
    <row r="41" spans="1:77" s="759" customFormat="1" ht="12.95" customHeight="1" x14ac:dyDescent="0.2">
      <c r="A41" s="756" t="s">
        <v>6481</v>
      </c>
      <c r="B41" s="757">
        <v>49022</v>
      </c>
      <c r="C41" s="758"/>
      <c r="D41" s="758"/>
      <c r="E41" s="758"/>
      <c r="F41" s="758"/>
      <c r="G41" s="758"/>
      <c r="H41" s="758"/>
      <c r="I41" s="758"/>
      <c r="J41" s="758"/>
      <c r="K41" s="758"/>
      <c r="L41" s="758"/>
      <c r="M41" s="758"/>
      <c r="N41" s="758"/>
      <c r="O41" s="758"/>
      <c r="P41" s="758"/>
      <c r="Q41" s="758"/>
      <c r="R41" s="758"/>
      <c r="S41" s="758"/>
      <c r="T41" s="758"/>
      <c r="U41" s="758"/>
      <c r="V41" s="758"/>
      <c r="W41" s="758"/>
      <c r="X41" s="758"/>
      <c r="Y41" s="758"/>
      <c r="Z41" s="758"/>
      <c r="AA41" s="758"/>
      <c r="AB41" s="758"/>
      <c r="AC41" s="758"/>
      <c r="AD41" s="758"/>
      <c r="AE41" s="758"/>
      <c r="AF41" s="758"/>
      <c r="AG41" s="758"/>
      <c r="AH41" s="758"/>
      <c r="AI41" s="758"/>
      <c r="AJ41" s="758"/>
      <c r="AK41" s="758"/>
      <c r="AL41" s="758"/>
      <c r="AM41" s="758"/>
      <c r="AN41" s="758"/>
      <c r="AO41" s="758"/>
      <c r="AP41" s="758"/>
      <c r="AQ41" s="758"/>
      <c r="AR41" s="758"/>
      <c r="AS41" s="758"/>
      <c r="AT41" s="758"/>
      <c r="AU41" s="758"/>
      <c r="AV41" s="758"/>
      <c r="AW41" s="758"/>
      <c r="AX41" s="758"/>
      <c r="AY41" s="758"/>
      <c r="AZ41" s="758"/>
      <c r="BA41" s="758"/>
      <c r="BB41" s="758"/>
      <c r="BC41" s="758"/>
      <c r="BD41" s="758"/>
      <c r="BE41" s="758"/>
      <c r="BF41" s="758"/>
      <c r="BG41" s="758"/>
      <c r="BH41" s="758"/>
      <c r="BI41" s="758"/>
      <c r="BJ41" s="758"/>
      <c r="BK41" s="758"/>
      <c r="BL41" s="758"/>
      <c r="BM41" s="758"/>
      <c r="BN41" s="758"/>
      <c r="BO41" s="758"/>
      <c r="BP41" s="758"/>
      <c r="BQ41" s="758"/>
      <c r="BR41" s="758"/>
      <c r="BS41" s="758"/>
      <c r="BT41" s="758"/>
      <c r="BU41" s="758"/>
      <c r="BV41" s="758"/>
      <c r="BW41" s="758"/>
      <c r="BX41" s="758"/>
      <c r="BY41" s="758"/>
    </row>
    <row r="42" spans="1:77" s="759" customFormat="1" ht="12.95" customHeight="1" x14ac:dyDescent="0.2">
      <c r="A42" s="756" t="s">
        <v>6482</v>
      </c>
      <c r="B42" s="757">
        <v>34436</v>
      </c>
      <c r="C42" s="758"/>
      <c r="D42" s="758"/>
      <c r="E42" s="758"/>
      <c r="F42" s="758"/>
      <c r="G42" s="758"/>
      <c r="H42" s="758"/>
      <c r="I42" s="758"/>
      <c r="J42" s="758"/>
      <c r="K42" s="758"/>
      <c r="L42" s="758"/>
      <c r="M42" s="758"/>
      <c r="N42" s="758"/>
      <c r="O42" s="758"/>
      <c r="P42" s="758"/>
      <c r="Q42" s="758"/>
      <c r="R42" s="758"/>
      <c r="S42" s="758"/>
      <c r="T42" s="758"/>
      <c r="U42" s="758"/>
      <c r="V42" s="758"/>
      <c r="W42" s="758"/>
      <c r="X42" s="758"/>
      <c r="Y42" s="758"/>
      <c r="Z42" s="758"/>
      <c r="AA42" s="758"/>
      <c r="AB42" s="758"/>
      <c r="AC42" s="758"/>
      <c r="AD42" s="758"/>
      <c r="AE42" s="758"/>
      <c r="AF42" s="758"/>
      <c r="AG42" s="758"/>
      <c r="AH42" s="758"/>
      <c r="AI42" s="758"/>
      <c r="AJ42" s="758"/>
      <c r="AK42" s="758"/>
      <c r="AL42" s="758"/>
      <c r="AM42" s="758"/>
      <c r="AN42" s="758"/>
      <c r="AO42" s="758"/>
      <c r="AP42" s="758"/>
      <c r="AQ42" s="758"/>
      <c r="AR42" s="758"/>
      <c r="AS42" s="758"/>
      <c r="AT42" s="758"/>
      <c r="AU42" s="758"/>
      <c r="AV42" s="758"/>
      <c r="AW42" s="758"/>
      <c r="AX42" s="758"/>
      <c r="AY42" s="758"/>
      <c r="AZ42" s="758"/>
      <c r="BA42" s="758"/>
      <c r="BB42" s="758"/>
      <c r="BC42" s="758"/>
      <c r="BD42" s="758"/>
      <c r="BE42" s="758"/>
      <c r="BF42" s="758"/>
      <c r="BG42" s="758"/>
      <c r="BH42" s="758"/>
      <c r="BI42" s="758"/>
      <c r="BJ42" s="758"/>
      <c r="BK42" s="758"/>
      <c r="BL42" s="758"/>
      <c r="BM42" s="758"/>
      <c r="BN42" s="758"/>
      <c r="BO42" s="758"/>
      <c r="BP42" s="758"/>
      <c r="BQ42" s="758"/>
      <c r="BR42" s="758"/>
      <c r="BS42" s="758"/>
      <c r="BT42" s="758"/>
      <c r="BU42" s="758"/>
      <c r="BV42" s="758"/>
      <c r="BW42" s="758"/>
      <c r="BX42" s="758"/>
      <c r="BY42" s="758"/>
    </row>
    <row r="43" spans="1:77" s="759" customFormat="1" ht="12.95" customHeight="1" x14ac:dyDescent="0.2">
      <c r="A43" s="756" t="s">
        <v>6483</v>
      </c>
      <c r="B43" s="757">
        <v>59780</v>
      </c>
      <c r="C43" s="758"/>
      <c r="D43" s="758"/>
      <c r="E43" s="758"/>
      <c r="F43" s="758"/>
      <c r="G43" s="758"/>
      <c r="H43" s="758"/>
      <c r="I43" s="758"/>
      <c r="J43" s="758"/>
      <c r="K43" s="758"/>
      <c r="L43" s="758"/>
      <c r="M43" s="758"/>
      <c r="N43" s="758"/>
      <c r="O43" s="758"/>
      <c r="P43" s="758"/>
      <c r="Q43" s="758"/>
      <c r="R43" s="758"/>
      <c r="S43" s="758"/>
      <c r="T43" s="758"/>
      <c r="U43" s="758"/>
      <c r="V43" s="758"/>
      <c r="W43" s="758"/>
      <c r="X43" s="758"/>
      <c r="Y43" s="758"/>
      <c r="Z43" s="758"/>
      <c r="AA43" s="758"/>
      <c r="AB43" s="758"/>
      <c r="AC43" s="758"/>
      <c r="AD43" s="758"/>
      <c r="AE43" s="758"/>
      <c r="AF43" s="758"/>
      <c r="AG43" s="758"/>
      <c r="AH43" s="758"/>
      <c r="AI43" s="758"/>
      <c r="AJ43" s="758"/>
      <c r="AK43" s="758"/>
      <c r="AL43" s="758"/>
      <c r="AM43" s="758"/>
      <c r="AN43" s="758"/>
      <c r="AO43" s="758"/>
      <c r="AP43" s="758"/>
      <c r="AQ43" s="758"/>
      <c r="AR43" s="758"/>
      <c r="AS43" s="758"/>
      <c r="AT43" s="758"/>
      <c r="AU43" s="758"/>
      <c r="AV43" s="758"/>
      <c r="AW43" s="758"/>
      <c r="AX43" s="758"/>
      <c r="AY43" s="758"/>
      <c r="AZ43" s="758"/>
      <c r="BA43" s="758"/>
      <c r="BB43" s="758"/>
      <c r="BC43" s="758"/>
      <c r="BD43" s="758"/>
      <c r="BE43" s="758"/>
      <c r="BF43" s="758"/>
      <c r="BG43" s="758"/>
      <c r="BH43" s="758"/>
      <c r="BI43" s="758"/>
      <c r="BJ43" s="758"/>
      <c r="BK43" s="758"/>
      <c r="BL43" s="758"/>
      <c r="BM43" s="758"/>
      <c r="BN43" s="758"/>
      <c r="BO43" s="758"/>
      <c r="BP43" s="758"/>
      <c r="BQ43" s="758"/>
      <c r="BR43" s="758"/>
      <c r="BS43" s="758"/>
      <c r="BT43" s="758"/>
      <c r="BU43" s="758"/>
      <c r="BV43" s="758"/>
      <c r="BW43" s="758"/>
      <c r="BX43" s="758"/>
      <c r="BY43" s="758"/>
    </row>
    <row r="44" spans="1:77" s="759" customFormat="1" ht="12.95" customHeight="1" x14ac:dyDescent="0.2">
      <c r="A44" s="756" t="s">
        <v>6484</v>
      </c>
      <c r="B44" s="757">
        <v>4567.68</v>
      </c>
      <c r="C44" s="758"/>
      <c r="D44" s="758"/>
      <c r="E44" s="758"/>
      <c r="F44" s="758"/>
      <c r="G44" s="758"/>
      <c r="H44" s="758"/>
      <c r="I44" s="758"/>
      <c r="J44" s="758"/>
      <c r="K44" s="758"/>
      <c r="L44" s="758"/>
      <c r="M44" s="758"/>
      <c r="N44" s="758"/>
      <c r="O44" s="758"/>
      <c r="P44" s="758"/>
      <c r="Q44" s="758"/>
      <c r="R44" s="758"/>
      <c r="S44" s="758"/>
      <c r="T44" s="758"/>
      <c r="U44" s="758"/>
      <c r="V44" s="758"/>
      <c r="W44" s="758"/>
      <c r="X44" s="758"/>
      <c r="Y44" s="758"/>
      <c r="Z44" s="758"/>
      <c r="AA44" s="758"/>
      <c r="AB44" s="758"/>
      <c r="AC44" s="758"/>
      <c r="AD44" s="758"/>
      <c r="AE44" s="758"/>
      <c r="AF44" s="758"/>
      <c r="AG44" s="758"/>
      <c r="AH44" s="758"/>
      <c r="AI44" s="758"/>
      <c r="AJ44" s="758"/>
      <c r="AK44" s="758"/>
      <c r="AL44" s="758"/>
      <c r="AM44" s="758"/>
      <c r="AN44" s="758"/>
      <c r="AO44" s="758"/>
      <c r="AP44" s="758"/>
      <c r="AQ44" s="758"/>
      <c r="AR44" s="758"/>
      <c r="AS44" s="758"/>
      <c r="AT44" s="758"/>
      <c r="AU44" s="758"/>
      <c r="AV44" s="758"/>
      <c r="AW44" s="758"/>
      <c r="AX44" s="758"/>
      <c r="AY44" s="758"/>
      <c r="AZ44" s="758"/>
      <c r="BA44" s="758"/>
      <c r="BB44" s="758"/>
      <c r="BC44" s="758"/>
      <c r="BD44" s="758"/>
      <c r="BE44" s="758"/>
      <c r="BF44" s="758"/>
      <c r="BG44" s="758"/>
      <c r="BH44" s="758"/>
      <c r="BI44" s="758"/>
      <c r="BJ44" s="758"/>
      <c r="BK44" s="758"/>
      <c r="BL44" s="758"/>
      <c r="BM44" s="758"/>
      <c r="BN44" s="758"/>
      <c r="BO44" s="758"/>
      <c r="BP44" s="758"/>
      <c r="BQ44" s="758"/>
      <c r="BR44" s="758"/>
      <c r="BS44" s="758"/>
      <c r="BT44" s="758"/>
      <c r="BU44" s="758"/>
      <c r="BV44" s="758"/>
      <c r="BW44" s="758"/>
      <c r="BX44" s="758"/>
      <c r="BY44" s="758"/>
    </row>
    <row r="45" spans="1:77" s="759" customFormat="1" ht="12.95" customHeight="1" x14ac:dyDescent="0.2">
      <c r="A45" s="756" t="s">
        <v>6485</v>
      </c>
      <c r="B45" s="757">
        <v>14999.9</v>
      </c>
      <c r="C45" s="758"/>
      <c r="D45" s="758"/>
      <c r="E45" s="758"/>
      <c r="F45" s="758"/>
      <c r="G45" s="758"/>
      <c r="H45" s="758"/>
      <c r="I45" s="758"/>
      <c r="J45" s="758"/>
      <c r="K45" s="758"/>
      <c r="L45" s="758"/>
      <c r="M45" s="758"/>
      <c r="N45" s="758"/>
      <c r="O45" s="758"/>
      <c r="P45" s="758"/>
      <c r="Q45" s="758"/>
      <c r="R45" s="758"/>
      <c r="S45" s="758"/>
      <c r="T45" s="758"/>
      <c r="U45" s="758"/>
      <c r="V45" s="758"/>
      <c r="W45" s="758"/>
      <c r="X45" s="758"/>
      <c r="Y45" s="758"/>
      <c r="Z45" s="758"/>
      <c r="AA45" s="758"/>
      <c r="AB45" s="758"/>
      <c r="AC45" s="758"/>
      <c r="AD45" s="758"/>
      <c r="AE45" s="758"/>
      <c r="AF45" s="758"/>
      <c r="AG45" s="758"/>
      <c r="AH45" s="758"/>
      <c r="AI45" s="758"/>
      <c r="AJ45" s="758"/>
      <c r="AK45" s="758"/>
      <c r="AL45" s="758"/>
      <c r="AM45" s="758"/>
      <c r="AN45" s="758"/>
      <c r="AO45" s="758"/>
      <c r="AP45" s="758"/>
      <c r="AQ45" s="758"/>
      <c r="AR45" s="758"/>
      <c r="AS45" s="758"/>
      <c r="AT45" s="758"/>
      <c r="AU45" s="758"/>
      <c r="AV45" s="758"/>
      <c r="AW45" s="758"/>
      <c r="AX45" s="758"/>
      <c r="AY45" s="758"/>
      <c r="AZ45" s="758"/>
      <c r="BA45" s="758"/>
      <c r="BB45" s="758"/>
      <c r="BC45" s="758"/>
      <c r="BD45" s="758"/>
      <c r="BE45" s="758"/>
      <c r="BF45" s="758"/>
      <c r="BG45" s="758"/>
      <c r="BH45" s="758"/>
      <c r="BI45" s="758"/>
      <c r="BJ45" s="758"/>
      <c r="BK45" s="758"/>
      <c r="BL45" s="758"/>
      <c r="BM45" s="758"/>
      <c r="BN45" s="758"/>
      <c r="BO45" s="758"/>
      <c r="BP45" s="758"/>
      <c r="BQ45" s="758"/>
      <c r="BR45" s="758"/>
      <c r="BS45" s="758"/>
      <c r="BT45" s="758"/>
      <c r="BU45" s="758"/>
      <c r="BV45" s="758"/>
      <c r="BW45" s="758"/>
      <c r="BX45" s="758"/>
      <c r="BY45" s="758"/>
    </row>
    <row r="46" spans="1:77" s="759" customFormat="1" ht="12.95" customHeight="1" x14ac:dyDescent="0.2">
      <c r="A46" s="756" t="s">
        <v>6486</v>
      </c>
      <c r="B46" s="757">
        <v>80000</v>
      </c>
      <c r="C46" s="758"/>
      <c r="D46" s="758"/>
      <c r="E46" s="758"/>
      <c r="F46" s="758"/>
      <c r="G46" s="758"/>
      <c r="H46" s="758"/>
      <c r="I46" s="758"/>
      <c r="J46" s="758"/>
      <c r="K46" s="758"/>
      <c r="L46" s="758"/>
      <c r="M46" s="758"/>
      <c r="N46" s="758"/>
      <c r="O46" s="758"/>
      <c r="P46" s="758"/>
      <c r="Q46" s="758"/>
      <c r="R46" s="758"/>
      <c r="S46" s="758"/>
      <c r="T46" s="758"/>
      <c r="U46" s="758"/>
      <c r="V46" s="758"/>
      <c r="W46" s="758"/>
      <c r="X46" s="758"/>
      <c r="Y46" s="758"/>
      <c r="Z46" s="758"/>
      <c r="AA46" s="758"/>
      <c r="AB46" s="758"/>
      <c r="AC46" s="758"/>
      <c r="AD46" s="758"/>
      <c r="AE46" s="758"/>
      <c r="AF46" s="758"/>
      <c r="AG46" s="758"/>
      <c r="AH46" s="758"/>
      <c r="AI46" s="758"/>
      <c r="AJ46" s="758"/>
      <c r="AK46" s="758"/>
      <c r="AL46" s="758"/>
      <c r="AM46" s="758"/>
      <c r="AN46" s="758"/>
      <c r="AO46" s="758"/>
      <c r="AP46" s="758"/>
      <c r="AQ46" s="758"/>
      <c r="AR46" s="758"/>
      <c r="AS46" s="758"/>
      <c r="AT46" s="758"/>
      <c r="AU46" s="758"/>
      <c r="AV46" s="758"/>
      <c r="AW46" s="758"/>
      <c r="AX46" s="758"/>
      <c r="AY46" s="758"/>
      <c r="AZ46" s="758"/>
      <c r="BA46" s="758"/>
      <c r="BB46" s="758"/>
      <c r="BC46" s="758"/>
      <c r="BD46" s="758"/>
      <c r="BE46" s="758"/>
      <c r="BF46" s="758"/>
      <c r="BG46" s="758"/>
      <c r="BH46" s="758"/>
      <c r="BI46" s="758"/>
      <c r="BJ46" s="758"/>
      <c r="BK46" s="758"/>
      <c r="BL46" s="758"/>
      <c r="BM46" s="758"/>
      <c r="BN46" s="758"/>
      <c r="BO46" s="758"/>
      <c r="BP46" s="758"/>
      <c r="BQ46" s="758"/>
      <c r="BR46" s="758"/>
      <c r="BS46" s="758"/>
      <c r="BT46" s="758"/>
      <c r="BU46" s="758"/>
      <c r="BV46" s="758"/>
      <c r="BW46" s="758"/>
      <c r="BX46" s="758"/>
      <c r="BY46" s="758"/>
    </row>
    <row r="47" spans="1:77" s="759" customFormat="1" ht="12.95" customHeight="1" x14ac:dyDescent="0.2">
      <c r="A47" s="756" t="s">
        <v>6487</v>
      </c>
      <c r="B47" s="757">
        <v>50000</v>
      </c>
      <c r="C47" s="758"/>
      <c r="D47" s="758"/>
      <c r="E47" s="758"/>
      <c r="F47" s="758"/>
      <c r="G47" s="758"/>
      <c r="H47" s="758"/>
      <c r="I47" s="758"/>
      <c r="J47" s="758"/>
      <c r="K47" s="758"/>
      <c r="L47" s="758"/>
      <c r="M47" s="758"/>
      <c r="N47" s="758"/>
      <c r="O47" s="758"/>
      <c r="P47" s="758"/>
      <c r="Q47" s="758"/>
      <c r="R47" s="758"/>
      <c r="S47" s="758"/>
      <c r="T47" s="758"/>
      <c r="U47" s="758"/>
      <c r="V47" s="758"/>
      <c r="W47" s="758"/>
      <c r="X47" s="758"/>
      <c r="Y47" s="758"/>
      <c r="Z47" s="758"/>
      <c r="AA47" s="758"/>
      <c r="AB47" s="758"/>
      <c r="AC47" s="758"/>
      <c r="AD47" s="758"/>
      <c r="AE47" s="758"/>
      <c r="AF47" s="758"/>
      <c r="AG47" s="758"/>
      <c r="AH47" s="758"/>
      <c r="AI47" s="758"/>
      <c r="AJ47" s="758"/>
      <c r="AK47" s="758"/>
      <c r="AL47" s="758"/>
      <c r="AM47" s="758"/>
      <c r="AN47" s="758"/>
      <c r="AO47" s="758"/>
      <c r="AP47" s="758"/>
      <c r="AQ47" s="758"/>
      <c r="AR47" s="758"/>
      <c r="AS47" s="758"/>
      <c r="AT47" s="758"/>
      <c r="AU47" s="758"/>
      <c r="AV47" s="758"/>
      <c r="AW47" s="758"/>
      <c r="AX47" s="758"/>
      <c r="AY47" s="758"/>
      <c r="AZ47" s="758"/>
      <c r="BA47" s="758"/>
      <c r="BB47" s="758"/>
      <c r="BC47" s="758"/>
      <c r="BD47" s="758"/>
      <c r="BE47" s="758"/>
      <c r="BF47" s="758"/>
      <c r="BG47" s="758"/>
      <c r="BH47" s="758"/>
      <c r="BI47" s="758"/>
      <c r="BJ47" s="758"/>
      <c r="BK47" s="758"/>
      <c r="BL47" s="758"/>
      <c r="BM47" s="758"/>
      <c r="BN47" s="758"/>
      <c r="BO47" s="758"/>
      <c r="BP47" s="758"/>
      <c r="BQ47" s="758"/>
      <c r="BR47" s="758"/>
      <c r="BS47" s="758"/>
      <c r="BT47" s="758"/>
      <c r="BU47" s="758"/>
      <c r="BV47" s="758"/>
      <c r="BW47" s="758"/>
      <c r="BX47" s="758"/>
      <c r="BY47" s="758"/>
    </row>
    <row r="48" spans="1:77" s="759" customFormat="1" ht="12.95" customHeight="1" x14ac:dyDescent="0.2">
      <c r="A48" s="756" t="s">
        <v>6488</v>
      </c>
      <c r="B48" s="757">
        <v>50000</v>
      </c>
      <c r="C48" s="758"/>
      <c r="D48" s="758"/>
      <c r="E48" s="758"/>
      <c r="F48" s="758"/>
      <c r="G48" s="758"/>
      <c r="H48" s="758"/>
      <c r="I48" s="758"/>
      <c r="J48" s="758"/>
      <c r="K48" s="758"/>
      <c r="L48" s="758"/>
      <c r="M48" s="758"/>
      <c r="N48" s="758"/>
      <c r="O48" s="758"/>
      <c r="P48" s="758"/>
      <c r="Q48" s="758"/>
      <c r="R48" s="758"/>
      <c r="S48" s="758"/>
      <c r="T48" s="758"/>
      <c r="U48" s="758"/>
      <c r="V48" s="758"/>
      <c r="W48" s="758"/>
      <c r="X48" s="758"/>
      <c r="Y48" s="758"/>
      <c r="Z48" s="758"/>
      <c r="AA48" s="758"/>
      <c r="AB48" s="758"/>
      <c r="AC48" s="758"/>
      <c r="AD48" s="758"/>
      <c r="AE48" s="758"/>
      <c r="AF48" s="758"/>
      <c r="AG48" s="758"/>
      <c r="AH48" s="758"/>
      <c r="AI48" s="758"/>
      <c r="AJ48" s="758"/>
      <c r="AK48" s="758"/>
      <c r="AL48" s="758"/>
      <c r="AM48" s="758"/>
      <c r="AN48" s="758"/>
      <c r="AO48" s="758"/>
      <c r="AP48" s="758"/>
      <c r="AQ48" s="758"/>
      <c r="AR48" s="758"/>
      <c r="AS48" s="758"/>
      <c r="AT48" s="758"/>
      <c r="AU48" s="758"/>
      <c r="AV48" s="758"/>
      <c r="AW48" s="758"/>
      <c r="AX48" s="758"/>
      <c r="AY48" s="758"/>
      <c r="AZ48" s="758"/>
      <c r="BA48" s="758"/>
      <c r="BB48" s="758"/>
      <c r="BC48" s="758"/>
      <c r="BD48" s="758"/>
      <c r="BE48" s="758"/>
      <c r="BF48" s="758"/>
      <c r="BG48" s="758"/>
      <c r="BH48" s="758"/>
      <c r="BI48" s="758"/>
      <c r="BJ48" s="758"/>
      <c r="BK48" s="758"/>
      <c r="BL48" s="758"/>
      <c r="BM48" s="758"/>
      <c r="BN48" s="758"/>
      <c r="BO48" s="758"/>
      <c r="BP48" s="758"/>
      <c r="BQ48" s="758"/>
      <c r="BR48" s="758"/>
      <c r="BS48" s="758"/>
      <c r="BT48" s="758"/>
      <c r="BU48" s="758"/>
      <c r="BV48" s="758"/>
      <c r="BW48" s="758"/>
      <c r="BX48" s="758"/>
      <c r="BY48" s="758"/>
    </row>
    <row r="49" spans="1:77" s="759" customFormat="1" ht="12.95" customHeight="1" x14ac:dyDescent="0.2">
      <c r="A49" s="756" t="s">
        <v>6489</v>
      </c>
      <c r="B49" s="757">
        <v>25376</v>
      </c>
      <c r="C49" s="758"/>
      <c r="D49" s="758"/>
      <c r="E49" s="758"/>
      <c r="F49" s="758"/>
      <c r="G49" s="758"/>
      <c r="H49" s="758"/>
      <c r="I49" s="758"/>
      <c r="J49" s="758"/>
      <c r="K49" s="758"/>
      <c r="L49" s="758"/>
      <c r="M49" s="758"/>
      <c r="N49" s="758"/>
      <c r="O49" s="758"/>
      <c r="P49" s="758"/>
      <c r="Q49" s="758"/>
      <c r="R49" s="758"/>
      <c r="S49" s="758"/>
      <c r="T49" s="758"/>
      <c r="U49" s="758"/>
      <c r="V49" s="758"/>
      <c r="W49" s="758"/>
      <c r="X49" s="758"/>
      <c r="Y49" s="758"/>
      <c r="Z49" s="758"/>
      <c r="AA49" s="758"/>
      <c r="AB49" s="758"/>
      <c r="AC49" s="758"/>
      <c r="AD49" s="758"/>
      <c r="AE49" s="758"/>
      <c r="AF49" s="758"/>
      <c r="AG49" s="758"/>
      <c r="AH49" s="758"/>
      <c r="AI49" s="758"/>
      <c r="AJ49" s="758"/>
      <c r="AK49" s="758"/>
      <c r="AL49" s="758"/>
      <c r="AM49" s="758"/>
      <c r="AN49" s="758"/>
      <c r="AO49" s="758"/>
      <c r="AP49" s="758"/>
      <c r="AQ49" s="758"/>
      <c r="AR49" s="758"/>
      <c r="AS49" s="758"/>
      <c r="AT49" s="758"/>
      <c r="AU49" s="758"/>
      <c r="AV49" s="758"/>
      <c r="AW49" s="758"/>
      <c r="AX49" s="758"/>
      <c r="AY49" s="758"/>
      <c r="AZ49" s="758"/>
      <c r="BA49" s="758"/>
      <c r="BB49" s="758"/>
      <c r="BC49" s="758"/>
      <c r="BD49" s="758"/>
      <c r="BE49" s="758"/>
      <c r="BF49" s="758"/>
      <c r="BG49" s="758"/>
      <c r="BH49" s="758"/>
      <c r="BI49" s="758"/>
      <c r="BJ49" s="758"/>
      <c r="BK49" s="758"/>
      <c r="BL49" s="758"/>
      <c r="BM49" s="758"/>
      <c r="BN49" s="758"/>
      <c r="BO49" s="758"/>
      <c r="BP49" s="758"/>
      <c r="BQ49" s="758"/>
      <c r="BR49" s="758"/>
      <c r="BS49" s="758"/>
      <c r="BT49" s="758"/>
      <c r="BU49" s="758"/>
      <c r="BV49" s="758"/>
      <c r="BW49" s="758"/>
      <c r="BX49" s="758"/>
      <c r="BY49" s="758"/>
    </row>
    <row r="50" spans="1:77" s="759" customFormat="1" ht="12.95" customHeight="1" x14ac:dyDescent="0.2">
      <c r="A50" s="756" t="s">
        <v>6490</v>
      </c>
      <c r="B50" s="757">
        <v>150000</v>
      </c>
      <c r="C50" s="758"/>
      <c r="D50" s="758"/>
      <c r="E50" s="758"/>
      <c r="F50" s="758"/>
      <c r="G50" s="758"/>
      <c r="H50" s="758"/>
      <c r="I50" s="758"/>
      <c r="J50" s="758"/>
      <c r="K50" s="758"/>
      <c r="L50" s="758"/>
      <c r="M50" s="758"/>
      <c r="N50" s="758"/>
      <c r="O50" s="758"/>
      <c r="P50" s="758"/>
      <c r="Q50" s="758"/>
      <c r="R50" s="758"/>
      <c r="S50" s="758"/>
      <c r="T50" s="758"/>
      <c r="U50" s="758"/>
      <c r="V50" s="758"/>
      <c r="W50" s="758"/>
      <c r="X50" s="758"/>
      <c r="Y50" s="758"/>
      <c r="Z50" s="758"/>
      <c r="AA50" s="758"/>
      <c r="AB50" s="758"/>
      <c r="AC50" s="758"/>
      <c r="AD50" s="758"/>
      <c r="AE50" s="758"/>
      <c r="AF50" s="758"/>
      <c r="AG50" s="758"/>
      <c r="AH50" s="758"/>
      <c r="AI50" s="758"/>
      <c r="AJ50" s="758"/>
      <c r="AK50" s="758"/>
      <c r="AL50" s="758"/>
      <c r="AM50" s="758"/>
      <c r="AN50" s="758"/>
      <c r="AO50" s="758"/>
      <c r="AP50" s="758"/>
      <c r="AQ50" s="758"/>
      <c r="AR50" s="758"/>
      <c r="AS50" s="758"/>
      <c r="AT50" s="758"/>
      <c r="AU50" s="758"/>
      <c r="AV50" s="758"/>
      <c r="AW50" s="758"/>
      <c r="AX50" s="758"/>
      <c r="AY50" s="758"/>
      <c r="AZ50" s="758"/>
      <c r="BA50" s="758"/>
      <c r="BB50" s="758"/>
      <c r="BC50" s="758"/>
      <c r="BD50" s="758"/>
      <c r="BE50" s="758"/>
      <c r="BF50" s="758"/>
      <c r="BG50" s="758"/>
      <c r="BH50" s="758"/>
      <c r="BI50" s="758"/>
      <c r="BJ50" s="758"/>
      <c r="BK50" s="758"/>
      <c r="BL50" s="758"/>
      <c r="BM50" s="758"/>
      <c r="BN50" s="758"/>
      <c r="BO50" s="758"/>
      <c r="BP50" s="758"/>
      <c r="BQ50" s="758"/>
      <c r="BR50" s="758"/>
      <c r="BS50" s="758"/>
      <c r="BT50" s="758"/>
      <c r="BU50" s="758"/>
      <c r="BV50" s="758"/>
      <c r="BW50" s="758"/>
      <c r="BX50" s="758"/>
      <c r="BY50" s="758"/>
    </row>
    <row r="51" spans="1:77" s="759" customFormat="1" ht="12.95" customHeight="1" x14ac:dyDescent="0.2">
      <c r="A51" s="756" t="s">
        <v>6491</v>
      </c>
      <c r="B51" s="757">
        <v>30000</v>
      </c>
      <c r="C51" s="758"/>
      <c r="D51" s="758"/>
      <c r="E51" s="758"/>
      <c r="F51" s="758"/>
      <c r="G51" s="758"/>
      <c r="H51" s="758"/>
      <c r="I51" s="758"/>
      <c r="J51" s="758"/>
      <c r="K51" s="758"/>
      <c r="L51" s="758"/>
      <c r="M51" s="758"/>
      <c r="N51" s="758"/>
      <c r="O51" s="758"/>
      <c r="P51" s="758"/>
      <c r="Q51" s="758"/>
      <c r="R51" s="758"/>
      <c r="S51" s="758"/>
      <c r="T51" s="758"/>
      <c r="U51" s="758"/>
      <c r="V51" s="758"/>
      <c r="W51" s="758"/>
      <c r="X51" s="758"/>
      <c r="Y51" s="758"/>
      <c r="Z51" s="758"/>
      <c r="AA51" s="758"/>
      <c r="AB51" s="758"/>
      <c r="AC51" s="758"/>
      <c r="AD51" s="758"/>
      <c r="AE51" s="758"/>
      <c r="AF51" s="758"/>
      <c r="AG51" s="758"/>
      <c r="AH51" s="758"/>
      <c r="AI51" s="758"/>
      <c r="AJ51" s="758"/>
      <c r="AK51" s="758"/>
      <c r="AL51" s="758"/>
      <c r="AM51" s="758"/>
      <c r="AN51" s="758"/>
      <c r="AO51" s="758"/>
      <c r="AP51" s="758"/>
      <c r="AQ51" s="758"/>
      <c r="AR51" s="758"/>
      <c r="AS51" s="758"/>
      <c r="AT51" s="758"/>
      <c r="AU51" s="758"/>
      <c r="AV51" s="758"/>
      <c r="AW51" s="758"/>
      <c r="AX51" s="758"/>
      <c r="AY51" s="758"/>
      <c r="AZ51" s="758"/>
      <c r="BA51" s="758"/>
      <c r="BB51" s="758"/>
      <c r="BC51" s="758"/>
      <c r="BD51" s="758"/>
      <c r="BE51" s="758"/>
      <c r="BF51" s="758"/>
      <c r="BG51" s="758"/>
      <c r="BH51" s="758"/>
      <c r="BI51" s="758"/>
      <c r="BJ51" s="758"/>
      <c r="BK51" s="758"/>
      <c r="BL51" s="758"/>
      <c r="BM51" s="758"/>
      <c r="BN51" s="758"/>
      <c r="BO51" s="758"/>
      <c r="BP51" s="758"/>
      <c r="BQ51" s="758"/>
      <c r="BR51" s="758"/>
      <c r="BS51" s="758"/>
      <c r="BT51" s="758"/>
      <c r="BU51" s="758"/>
      <c r="BV51" s="758"/>
      <c r="BW51" s="758"/>
      <c r="BX51" s="758"/>
      <c r="BY51" s="758"/>
    </row>
    <row r="52" spans="1:77" s="759" customFormat="1" ht="12.95" customHeight="1" x14ac:dyDescent="0.2">
      <c r="A52" s="756" t="s">
        <v>6492</v>
      </c>
      <c r="B52" s="757">
        <v>122097.63</v>
      </c>
      <c r="C52" s="758"/>
      <c r="D52" s="758"/>
      <c r="E52" s="758"/>
      <c r="F52" s="758"/>
      <c r="G52" s="758"/>
      <c r="H52" s="758"/>
      <c r="I52" s="758"/>
      <c r="J52" s="758"/>
      <c r="K52" s="758"/>
      <c r="L52" s="758"/>
      <c r="M52" s="758"/>
      <c r="N52" s="758"/>
      <c r="O52" s="758"/>
      <c r="P52" s="758"/>
      <c r="Q52" s="758"/>
      <c r="R52" s="758"/>
      <c r="S52" s="758"/>
      <c r="T52" s="758"/>
      <c r="U52" s="758"/>
      <c r="V52" s="758"/>
      <c r="W52" s="758"/>
      <c r="X52" s="758"/>
      <c r="Y52" s="758"/>
      <c r="Z52" s="758"/>
      <c r="AA52" s="758"/>
      <c r="AB52" s="758"/>
      <c r="AC52" s="758"/>
      <c r="AD52" s="758"/>
      <c r="AE52" s="758"/>
      <c r="AF52" s="758"/>
      <c r="AG52" s="758"/>
      <c r="AH52" s="758"/>
      <c r="AI52" s="758"/>
      <c r="AJ52" s="758"/>
      <c r="AK52" s="758"/>
      <c r="AL52" s="758"/>
      <c r="AM52" s="758"/>
      <c r="AN52" s="758"/>
      <c r="AO52" s="758"/>
      <c r="AP52" s="758"/>
      <c r="AQ52" s="758"/>
      <c r="AR52" s="758"/>
      <c r="AS52" s="758"/>
      <c r="AT52" s="758"/>
      <c r="AU52" s="758"/>
      <c r="AV52" s="758"/>
      <c r="AW52" s="758"/>
      <c r="AX52" s="758"/>
      <c r="AY52" s="758"/>
      <c r="AZ52" s="758"/>
      <c r="BA52" s="758"/>
      <c r="BB52" s="758"/>
      <c r="BC52" s="758"/>
      <c r="BD52" s="758"/>
      <c r="BE52" s="758"/>
      <c r="BF52" s="758"/>
      <c r="BG52" s="758"/>
      <c r="BH52" s="758"/>
      <c r="BI52" s="758"/>
      <c r="BJ52" s="758"/>
      <c r="BK52" s="758"/>
      <c r="BL52" s="758"/>
      <c r="BM52" s="758"/>
      <c r="BN52" s="758"/>
      <c r="BO52" s="758"/>
      <c r="BP52" s="758"/>
      <c r="BQ52" s="758"/>
      <c r="BR52" s="758"/>
      <c r="BS52" s="758"/>
      <c r="BT52" s="758"/>
      <c r="BU52" s="758"/>
      <c r="BV52" s="758"/>
      <c r="BW52" s="758"/>
      <c r="BX52" s="758"/>
      <c r="BY52" s="758"/>
    </row>
    <row r="53" spans="1:77" s="759" customFormat="1" ht="12.95" customHeight="1" x14ac:dyDescent="0.2">
      <c r="A53" s="756" t="s">
        <v>6493</v>
      </c>
      <c r="B53" s="757">
        <v>56120</v>
      </c>
      <c r="C53" s="758"/>
      <c r="D53" s="758"/>
      <c r="E53" s="758"/>
      <c r="F53" s="758"/>
      <c r="G53" s="758"/>
      <c r="H53" s="758"/>
      <c r="I53" s="758"/>
      <c r="J53" s="758"/>
      <c r="K53" s="758"/>
      <c r="L53" s="758"/>
      <c r="M53" s="758"/>
      <c r="N53" s="758"/>
      <c r="O53" s="758"/>
      <c r="P53" s="758"/>
      <c r="Q53" s="758"/>
      <c r="R53" s="758"/>
      <c r="S53" s="758"/>
      <c r="T53" s="758"/>
      <c r="U53" s="758"/>
      <c r="V53" s="758"/>
      <c r="W53" s="758"/>
      <c r="X53" s="758"/>
      <c r="Y53" s="758"/>
      <c r="Z53" s="758"/>
      <c r="AA53" s="758"/>
      <c r="AB53" s="758"/>
      <c r="AC53" s="758"/>
      <c r="AD53" s="758"/>
      <c r="AE53" s="758"/>
      <c r="AF53" s="758"/>
      <c r="AG53" s="758"/>
      <c r="AH53" s="758"/>
      <c r="AI53" s="758"/>
      <c r="AJ53" s="758"/>
      <c r="AK53" s="758"/>
      <c r="AL53" s="758"/>
      <c r="AM53" s="758"/>
      <c r="AN53" s="758"/>
      <c r="AO53" s="758"/>
      <c r="AP53" s="758"/>
      <c r="AQ53" s="758"/>
      <c r="AR53" s="758"/>
      <c r="AS53" s="758"/>
      <c r="AT53" s="758"/>
      <c r="AU53" s="758"/>
      <c r="AV53" s="758"/>
      <c r="AW53" s="758"/>
      <c r="AX53" s="758"/>
      <c r="AY53" s="758"/>
      <c r="AZ53" s="758"/>
      <c r="BA53" s="758"/>
      <c r="BB53" s="758"/>
      <c r="BC53" s="758"/>
      <c r="BD53" s="758"/>
      <c r="BE53" s="758"/>
      <c r="BF53" s="758"/>
      <c r="BG53" s="758"/>
      <c r="BH53" s="758"/>
      <c r="BI53" s="758"/>
      <c r="BJ53" s="758"/>
      <c r="BK53" s="758"/>
      <c r="BL53" s="758"/>
      <c r="BM53" s="758"/>
      <c r="BN53" s="758"/>
      <c r="BO53" s="758"/>
      <c r="BP53" s="758"/>
      <c r="BQ53" s="758"/>
      <c r="BR53" s="758"/>
      <c r="BS53" s="758"/>
      <c r="BT53" s="758"/>
      <c r="BU53" s="758"/>
      <c r="BV53" s="758"/>
      <c r="BW53" s="758"/>
      <c r="BX53" s="758"/>
      <c r="BY53" s="758"/>
    </row>
    <row r="54" spans="1:77" s="759" customFormat="1" ht="12.95" customHeight="1" x14ac:dyDescent="0.2">
      <c r="A54" s="756" t="s">
        <v>6494</v>
      </c>
      <c r="B54" s="757">
        <v>53680</v>
      </c>
      <c r="C54" s="758"/>
      <c r="D54" s="758"/>
      <c r="E54" s="758"/>
      <c r="F54" s="758"/>
      <c r="G54" s="758"/>
      <c r="H54" s="758"/>
      <c r="I54" s="758"/>
      <c r="J54" s="758"/>
      <c r="K54" s="758"/>
      <c r="L54" s="758"/>
      <c r="M54" s="758"/>
      <c r="N54" s="758"/>
      <c r="O54" s="758"/>
      <c r="P54" s="758"/>
      <c r="Q54" s="758"/>
      <c r="R54" s="758"/>
      <c r="S54" s="758"/>
      <c r="T54" s="758"/>
      <c r="U54" s="758"/>
      <c r="V54" s="758"/>
      <c r="W54" s="758"/>
      <c r="X54" s="758"/>
      <c r="Y54" s="758"/>
      <c r="Z54" s="758"/>
      <c r="AA54" s="758"/>
      <c r="AB54" s="758"/>
      <c r="AC54" s="758"/>
      <c r="AD54" s="758"/>
      <c r="AE54" s="758"/>
      <c r="AF54" s="758"/>
      <c r="AG54" s="758"/>
      <c r="AH54" s="758"/>
      <c r="AI54" s="758"/>
      <c r="AJ54" s="758"/>
      <c r="AK54" s="758"/>
      <c r="AL54" s="758"/>
      <c r="AM54" s="758"/>
      <c r="AN54" s="758"/>
      <c r="AO54" s="758"/>
      <c r="AP54" s="758"/>
      <c r="AQ54" s="758"/>
      <c r="AR54" s="758"/>
      <c r="AS54" s="758"/>
      <c r="AT54" s="758"/>
      <c r="AU54" s="758"/>
      <c r="AV54" s="758"/>
      <c r="AW54" s="758"/>
      <c r="AX54" s="758"/>
      <c r="AY54" s="758"/>
      <c r="AZ54" s="758"/>
      <c r="BA54" s="758"/>
      <c r="BB54" s="758"/>
      <c r="BC54" s="758"/>
      <c r="BD54" s="758"/>
      <c r="BE54" s="758"/>
      <c r="BF54" s="758"/>
      <c r="BG54" s="758"/>
      <c r="BH54" s="758"/>
      <c r="BI54" s="758"/>
      <c r="BJ54" s="758"/>
      <c r="BK54" s="758"/>
      <c r="BL54" s="758"/>
      <c r="BM54" s="758"/>
      <c r="BN54" s="758"/>
      <c r="BO54" s="758"/>
      <c r="BP54" s="758"/>
      <c r="BQ54" s="758"/>
      <c r="BR54" s="758"/>
      <c r="BS54" s="758"/>
      <c r="BT54" s="758"/>
      <c r="BU54" s="758"/>
      <c r="BV54" s="758"/>
      <c r="BW54" s="758"/>
      <c r="BX54" s="758"/>
      <c r="BY54" s="758"/>
    </row>
    <row r="55" spans="1:77" s="759" customFormat="1" ht="12.95" customHeight="1" x14ac:dyDescent="0.2">
      <c r="A55" s="756" t="s">
        <v>6495</v>
      </c>
      <c r="B55" s="757">
        <v>50000</v>
      </c>
      <c r="C55" s="758"/>
      <c r="D55" s="758"/>
      <c r="E55" s="758"/>
      <c r="F55" s="758"/>
      <c r="G55" s="758"/>
      <c r="H55" s="758"/>
      <c r="I55" s="758"/>
      <c r="J55" s="758"/>
      <c r="K55" s="758"/>
      <c r="L55" s="758"/>
      <c r="M55" s="758"/>
      <c r="N55" s="758"/>
      <c r="O55" s="758"/>
      <c r="P55" s="758"/>
      <c r="Q55" s="758"/>
      <c r="R55" s="758"/>
      <c r="S55" s="758"/>
      <c r="T55" s="758"/>
      <c r="U55" s="758"/>
      <c r="V55" s="758"/>
      <c r="W55" s="758"/>
      <c r="X55" s="758"/>
      <c r="Y55" s="758"/>
      <c r="Z55" s="758"/>
      <c r="AA55" s="758"/>
      <c r="AB55" s="758"/>
      <c r="AC55" s="758"/>
      <c r="AD55" s="758"/>
      <c r="AE55" s="758"/>
      <c r="AF55" s="758"/>
      <c r="AG55" s="758"/>
      <c r="AH55" s="758"/>
      <c r="AI55" s="758"/>
      <c r="AJ55" s="758"/>
      <c r="AK55" s="758"/>
      <c r="AL55" s="758"/>
      <c r="AM55" s="758"/>
      <c r="AN55" s="758"/>
      <c r="AO55" s="758"/>
      <c r="AP55" s="758"/>
      <c r="AQ55" s="758"/>
      <c r="AR55" s="758"/>
      <c r="AS55" s="758"/>
      <c r="AT55" s="758"/>
      <c r="AU55" s="758"/>
      <c r="AV55" s="758"/>
      <c r="AW55" s="758"/>
      <c r="AX55" s="758"/>
      <c r="AY55" s="758"/>
      <c r="AZ55" s="758"/>
      <c r="BA55" s="758"/>
      <c r="BB55" s="758"/>
      <c r="BC55" s="758"/>
      <c r="BD55" s="758"/>
      <c r="BE55" s="758"/>
      <c r="BF55" s="758"/>
      <c r="BG55" s="758"/>
      <c r="BH55" s="758"/>
      <c r="BI55" s="758"/>
      <c r="BJ55" s="758"/>
      <c r="BK55" s="758"/>
      <c r="BL55" s="758"/>
      <c r="BM55" s="758"/>
      <c r="BN55" s="758"/>
      <c r="BO55" s="758"/>
      <c r="BP55" s="758"/>
      <c r="BQ55" s="758"/>
      <c r="BR55" s="758"/>
      <c r="BS55" s="758"/>
      <c r="BT55" s="758"/>
      <c r="BU55" s="758"/>
      <c r="BV55" s="758"/>
      <c r="BW55" s="758"/>
      <c r="BX55" s="758"/>
      <c r="BY55" s="758"/>
    </row>
    <row r="56" spans="1:77" s="759" customFormat="1" ht="12.95" customHeight="1" x14ac:dyDescent="0.2">
      <c r="A56" s="756" t="s">
        <v>6496</v>
      </c>
      <c r="B56" s="757">
        <v>4717.74</v>
      </c>
      <c r="C56" s="758"/>
      <c r="D56" s="758"/>
      <c r="E56" s="758"/>
      <c r="F56" s="758"/>
      <c r="G56" s="758"/>
      <c r="H56" s="758"/>
      <c r="I56" s="758"/>
      <c r="J56" s="758"/>
      <c r="K56" s="758"/>
      <c r="L56" s="758"/>
      <c r="M56" s="758"/>
      <c r="N56" s="758"/>
      <c r="O56" s="758"/>
      <c r="P56" s="758"/>
      <c r="Q56" s="758"/>
      <c r="R56" s="758"/>
      <c r="S56" s="758"/>
      <c r="T56" s="758"/>
      <c r="U56" s="758"/>
      <c r="V56" s="758"/>
      <c r="W56" s="758"/>
      <c r="X56" s="758"/>
      <c r="Y56" s="758"/>
      <c r="Z56" s="758"/>
      <c r="AA56" s="758"/>
      <c r="AB56" s="758"/>
      <c r="AC56" s="758"/>
      <c r="AD56" s="758"/>
      <c r="AE56" s="758"/>
      <c r="AF56" s="758"/>
      <c r="AG56" s="758"/>
      <c r="AH56" s="758"/>
      <c r="AI56" s="758"/>
      <c r="AJ56" s="758"/>
      <c r="AK56" s="758"/>
      <c r="AL56" s="758"/>
      <c r="AM56" s="758"/>
      <c r="AN56" s="758"/>
      <c r="AO56" s="758"/>
      <c r="AP56" s="758"/>
      <c r="AQ56" s="758"/>
      <c r="AR56" s="758"/>
      <c r="AS56" s="758"/>
      <c r="AT56" s="758"/>
      <c r="AU56" s="758"/>
      <c r="AV56" s="758"/>
      <c r="AW56" s="758"/>
      <c r="AX56" s="758"/>
      <c r="AY56" s="758"/>
      <c r="AZ56" s="758"/>
      <c r="BA56" s="758"/>
      <c r="BB56" s="758"/>
      <c r="BC56" s="758"/>
      <c r="BD56" s="758"/>
      <c r="BE56" s="758"/>
      <c r="BF56" s="758"/>
      <c r="BG56" s="758"/>
      <c r="BH56" s="758"/>
      <c r="BI56" s="758"/>
      <c r="BJ56" s="758"/>
      <c r="BK56" s="758"/>
      <c r="BL56" s="758"/>
      <c r="BM56" s="758"/>
      <c r="BN56" s="758"/>
      <c r="BO56" s="758"/>
      <c r="BP56" s="758"/>
      <c r="BQ56" s="758"/>
      <c r="BR56" s="758"/>
      <c r="BS56" s="758"/>
      <c r="BT56" s="758"/>
      <c r="BU56" s="758"/>
      <c r="BV56" s="758"/>
      <c r="BW56" s="758"/>
      <c r="BX56" s="758"/>
      <c r="BY56" s="758"/>
    </row>
    <row r="57" spans="1:77" s="759" customFormat="1" ht="12.95" customHeight="1" x14ac:dyDescent="0.2">
      <c r="A57" s="756" t="s">
        <v>6497</v>
      </c>
      <c r="B57" s="757">
        <v>50000</v>
      </c>
      <c r="C57" s="758"/>
      <c r="D57" s="758"/>
      <c r="E57" s="758"/>
      <c r="F57" s="758"/>
      <c r="G57" s="758"/>
      <c r="H57" s="758"/>
      <c r="I57" s="758"/>
      <c r="J57" s="758"/>
      <c r="K57" s="758"/>
      <c r="L57" s="758"/>
      <c r="M57" s="758"/>
      <c r="N57" s="758"/>
      <c r="O57" s="758"/>
      <c r="P57" s="758"/>
      <c r="Q57" s="758"/>
      <c r="R57" s="758"/>
      <c r="S57" s="758"/>
      <c r="T57" s="758"/>
      <c r="U57" s="758"/>
      <c r="V57" s="758"/>
      <c r="W57" s="758"/>
      <c r="X57" s="758"/>
      <c r="Y57" s="758"/>
      <c r="Z57" s="758"/>
      <c r="AA57" s="758"/>
      <c r="AB57" s="758"/>
      <c r="AC57" s="758"/>
      <c r="AD57" s="758"/>
      <c r="AE57" s="758"/>
      <c r="AF57" s="758"/>
      <c r="AG57" s="758"/>
      <c r="AH57" s="758"/>
      <c r="AI57" s="758"/>
      <c r="AJ57" s="758"/>
      <c r="AK57" s="758"/>
      <c r="AL57" s="758"/>
      <c r="AM57" s="758"/>
      <c r="AN57" s="758"/>
      <c r="AO57" s="758"/>
      <c r="AP57" s="758"/>
      <c r="AQ57" s="758"/>
      <c r="AR57" s="758"/>
      <c r="AS57" s="758"/>
      <c r="AT57" s="758"/>
      <c r="AU57" s="758"/>
      <c r="AV57" s="758"/>
      <c r="AW57" s="758"/>
      <c r="AX57" s="758"/>
      <c r="AY57" s="758"/>
      <c r="AZ57" s="758"/>
      <c r="BA57" s="758"/>
      <c r="BB57" s="758"/>
      <c r="BC57" s="758"/>
      <c r="BD57" s="758"/>
      <c r="BE57" s="758"/>
      <c r="BF57" s="758"/>
      <c r="BG57" s="758"/>
      <c r="BH57" s="758"/>
      <c r="BI57" s="758"/>
      <c r="BJ57" s="758"/>
      <c r="BK57" s="758"/>
      <c r="BL57" s="758"/>
      <c r="BM57" s="758"/>
      <c r="BN57" s="758"/>
      <c r="BO57" s="758"/>
      <c r="BP57" s="758"/>
      <c r="BQ57" s="758"/>
      <c r="BR57" s="758"/>
      <c r="BS57" s="758"/>
      <c r="BT57" s="758"/>
      <c r="BU57" s="758"/>
      <c r="BV57" s="758"/>
      <c r="BW57" s="758"/>
      <c r="BX57" s="758"/>
      <c r="BY57" s="758"/>
    </row>
    <row r="58" spans="1:77" s="759" customFormat="1" ht="12.95" customHeight="1" x14ac:dyDescent="0.2">
      <c r="A58" s="756" t="s">
        <v>6498</v>
      </c>
      <c r="B58" s="757">
        <v>50000</v>
      </c>
      <c r="C58" s="758"/>
      <c r="D58" s="758"/>
      <c r="E58" s="758"/>
      <c r="F58" s="758"/>
      <c r="G58" s="758"/>
      <c r="H58" s="758"/>
      <c r="I58" s="758"/>
      <c r="J58" s="758"/>
      <c r="K58" s="758"/>
      <c r="L58" s="758"/>
      <c r="M58" s="758"/>
      <c r="N58" s="758"/>
      <c r="O58" s="758"/>
      <c r="P58" s="758"/>
      <c r="Q58" s="758"/>
      <c r="R58" s="758"/>
      <c r="S58" s="758"/>
      <c r="T58" s="758"/>
      <c r="U58" s="758"/>
      <c r="V58" s="758"/>
      <c r="W58" s="758"/>
      <c r="X58" s="758"/>
      <c r="Y58" s="758"/>
      <c r="Z58" s="758"/>
      <c r="AA58" s="758"/>
      <c r="AB58" s="758"/>
      <c r="AC58" s="758"/>
      <c r="AD58" s="758"/>
      <c r="AE58" s="758"/>
      <c r="AF58" s="758"/>
      <c r="AG58" s="758"/>
      <c r="AH58" s="758"/>
      <c r="AI58" s="758"/>
      <c r="AJ58" s="758"/>
      <c r="AK58" s="758"/>
      <c r="AL58" s="758"/>
      <c r="AM58" s="758"/>
      <c r="AN58" s="758"/>
      <c r="AO58" s="758"/>
      <c r="AP58" s="758"/>
      <c r="AQ58" s="758"/>
      <c r="AR58" s="758"/>
      <c r="AS58" s="758"/>
      <c r="AT58" s="758"/>
      <c r="AU58" s="758"/>
      <c r="AV58" s="758"/>
      <c r="AW58" s="758"/>
      <c r="AX58" s="758"/>
      <c r="AY58" s="758"/>
      <c r="AZ58" s="758"/>
      <c r="BA58" s="758"/>
      <c r="BB58" s="758"/>
      <c r="BC58" s="758"/>
      <c r="BD58" s="758"/>
      <c r="BE58" s="758"/>
      <c r="BF58" s="758"/>
      <c r="BG58" s="758"/>
      <c r="BH58" s="758"/>
      <c r="BI58" s="758"/>
      <c r="BJ58" s="758"/>
      <c r="BK58" s="758"/>
      <c r="BL58" s="758"/>
      <c r="BM58" s="758"/>
      <c r="BN58" s="758"/>
      <c r="BO58" s="758"/>
      <c r="BP58" s="758"/>
      <c r="BQ58" s="758"/>
      <c r="BR58" s="758"/>
      <c r="BS58" s="758"/>
      <c r="BT58" s="758"/>
      <c r="BU58" s="758"/>
      <c r="BV58" s="758"/>
      <c r="BW58" s="758"/>
      <c r="BX58" s="758"/>
      <c r="BY58" s="758"/>
    </row>
    <row r="59" spans="1:77" s="759" customFormat="1" ht="12.95" customHeight="1" x14ac:dyDescent="0.2">
      <c r="A59" s="756" t="s">
        <v>6499</v>
      </c>
      <c r="B59" s="757">
        <v>50000</v>
      </c>
      <c r="C59" s="758"/>
      <c r="D59" s="758"/>
      <c r="E59" s="758"/>
      <c r="F59" s="758"/>
      <c r="G59" s="758"/>
      <c r="H59" s="758"/>
      <c r="I59" s="758"/>
      <c r="J59" s="758"/>
      <c r="K59" s="758"/>
      <c r="L59" s="758"/>
      <c r="M59" s="758"/>
      <c r="N59" s="758"/>
      <c r="O59" s="758"/>
      <c r="P59" s="758"/>
      <c r="Q59" s="758"/>
      <c r="R59" s="758"/>
      <c r="S59" s="758"/>
      <c r="T59" s="758"/>
      <c r="U59" s="758"/>
      <c r="V59" s="758"/>
      <c r="W59" s="758"/>
      <c r="X59" s="758"/>
      <c r="Y59" s="758"/>
      <c r="Z59" s="758"/>
      <c r="AA59" s="758"/>
      <c r="AB59" s="758"/>
      <c r="AC59" s="758"/>
      <c r="AD59" s="758"/>
      <c r="AE59" s="758"/>
      <c r="AF59" s="758"/>
      <c r="AG59" s="758"/>
      <c r="AH59" s="758"/>
      <c r="AI59" s="758"/>
      <c r="AJ59" s="758"/>
      <c r="AK59" s="758"/>
      <c r="AL59" s="758"/>
      <c r="AM59" s="758"/>
      <c r="AN59" s="758"/>
      <c r="AO59" s="758"/>
      <c r="AP59" s="758"/>
      <c r="AQ59" s="758"/>
      <c r="AR59" s="758"/>
      <c r="AS59" s="758"/>
      <c r="AT59" s="758"/>
      <c r="AU59" s="758"/>
      <c r="AV59" s="758"/>
      <c r="AW59" s="758"/>
      <c r="AX59" s="758"/>
      <c r="AY59" s="758"/>
      <c r="AZ59" s="758"/>
      <c r="BA59" s="758"/>
      <c r="BB59" s="758"/>
      <c r="BC59" s="758"/>
      <c r="BD59" s="758"/>
      <c r="BE59" s="758"/>
      <c r="BF59" s="758"/>
      <c r="BG59" s="758"/>
      <c r="BH59" s="758"/>
      <c r="BI59" s="758"/>
      <c r="BJ59" s="758"/>
      <c r="BK59" s="758"/>
      <c r="BL59" s="758"/>
      <c r="BM59" s="758"/>
      <c r="BN59" s="758"/>
      <c r="BO59" s="758"/>
      <c r="BP59" s="758"/>
      <c r="BQ59" s="758"/>
      <c r="BR59" s="758"/>
      <c r="BS59" s="758"/>
      <c r="BT59" s="758"/>
      <c r="BU59" s="758"/>
      <c r="BV59" s="758"/>
      <c r="BW59" s="758"/>
      <c r="BX59" s="758"/>
      <c r="BY59" s="758"/>
    </row>
    <row r="60" spans="1:77" s="759" customFormat="1" ht="12.95" customHeight="1" x14ac:dyDescent="0.2">
      <c r="A60" s="756" t="s">
        <v>6500</v>
      </c>
      <c r="B60" s="757">
        <v>97313.88</v>
      </c>
      <c r="C60" s="758"/>
      <c r="D60" s="758"/>
      <c r="E60" s="758"/>
      <c r="F60" s="758"/>
      <c r="G60" s="758"/>
      <c r="H60" s="758"/>
      <c r="I60" s="758"/>
      <c r="J60" s="758"/>
      <c r="K60" s="758"/>
      <c r="L60" s="758"/>
      <c r="M60" s="758"/>
      <c r="N60" s="758"/>
      <c r="O60" s="758"/>
      <c r="P60" s="758"/>
      <c r="Q60" s="758"/>
      <c r="R60" s="758"/>
      <c r="S60" s="758"/>
      <c r="T60" s="758"/>
      <c r="U60" s="758"/>
      <c r="V60" s="758"/>
      <c r="W60" s="758"/>
      <c r="X60" s="758"/>
      <c r="Y60" s="758"/>
      <c r="Z60" s="758"/>
      <c r="AA60" s="758"/>
      <c r="AB60" s="758"/>
      <c r="AC60" s="758"/>
      <c r="AD60" s="758"/>
      <c r="AE60" s="758"/>
      <c r="AF60" s="758"/>
      <c r="AG60" s="758"/>
      <c r="AH60" s="758"/>
      <c r="AI60" s="758"/>
      <c r="AJ60" s="758"/>
      <c r="AK60" s="758"/>
      <c r="AL60" s="758"/>
      <c r="AM60" s="758"/>
      <c r="AN60" s="758"/>
      <c r="AO60" s="758"/>
      <c r="AP60" s="758"/>
      <c r="AQ60" s="758"/>
      <c r="AR60" s="758"/>
      <c r="AS60" s="758"/>
      <c r="AT60" s="758"/>
      <c r="AU60" s="758"/>
      <c r="AV60" s="758"/>
      <c r="AW60" s="758"/>
      <c r="AX60" s="758"/>
      <c r="AY60" s="758"/>
      <c r="AZ60" s="758"/>
      <c r="BA60" s="758"/>
      <c r="BB60" s="758"/>
      <c r="BC60" s="758"/>
      <c r="BD60" s="758"/>
      <c r="BE60" s="758"/>
      <c r="BF60" s="758"/>
      <c r="BG60" s="758"/>
      <c r="BH60" s="758"/>
      <c r="BI60" s="758"/>
      <c r="BJ60" s="758"/>
      <c r="BK60" s="758"/>
      <c r="BL60" s="758"/>
      <c r="BM60" s="758"/>
      <c r="BN60" s="758"/>
      <c r="BO60" s="758"/>
      <c r="BP60" s="758"/>
      <c r="BQ60" s="758"/>
      <c r="BR60" s="758"/>
      <c r="BS60" s="758"/>
      <c r="BT60" s="758"/>
      <c r="BU60" s="758"/>
      <c r="BV60" s="758"/>
      <c r="BW60" s="758"/>
      <c r="BX60" s="758"/>
      <c r="BY60" s="758"/>
    </row>
    <row r="61" spans="1:77" s="759" customFormat="1" ht="12.95" customHeight="1" x14ac:dyDescent="0.2">
      <c r="A61" s="756" t="s">
        <v>6501</v>
      </c>
      <c r="B61" s="757">
        <v>64660</v>
      </c>
      <c r="C61" s="758"/>
      <c r="D61" s="758"/>
      <c r="E61" s="758"/>
      <c r="F61" s="758"/>
      <c r="G61" s="758"/>
      <c r="H61" s="758"/>
      <c r="I61" s="758"/>
      <c r="J61" s="758"/>
      <c r="K61" s="758"/>
      <c r="L61" s="758"/>
      <c r="M61" s="758"/>
      <c r="N61" s="758"/>
      <c r="O61" s="758"/>
      <c r="P61" s="758"/>
      <c r="Q61" s="758"/>
      <c r="R61" s="758"/>
      <c r="S61" s="758"/>
      <c r="T61" s="758"/>
      <c r="U61" s="758"/>
      <c r="V61" s="758"/>
      <c r="W61" s="758"/>
      <c r="X61" s="758"/>
      <c r="Y61" s="758"/>
      <c r="Z61" s="758"/>
      <c r="AA61" s="758"/>
      <c r="AB61" s="758"/>
      <c r="AC61" s="758"/>
      <c r="AD61" s="758"/>
      <c r="AE61" s="758"/>
      <c r="AF61" s="758"/>
      <c r="AG61" s="758"/>
      <c r="AH61" s="758"/>
      <c r="AI61" s="758"/>
      <c r="AJ61" s="758"/>
      <c r="AK61" s="758"/>
      <c r="AL61" s="758"/>
      <c r="AM61" s="758"/>
      <c r="AN61" s="758"/>
      <c r="AO61" s="758"/>
      <c r="AP61" s="758"/>
      <c r="AQ61" s="758"/>
      <c r="AR61" s="758"/>
      <c r="AS61" s="758"/>
      <c r="AT61" s="758"/>
      <c r="AU61" s="758"/>
      <c r="AV61" s="758"/>
      <c r="AW61" s="758"/>
      <c r="AX61" s="758"/>
      <c r="AY61" s="758"/>
      <c r="AZ61" s="758"/>
      <c r="BA61" s="758"/>
      <c r="BB61" s="758"/>
      <c r="BC61" s="758"/>
      <c r="BD61" s="758"/>
      <c r="BE61" s="758"/>
      <c r="BF61" s="758"/>
      <c r="BG61" s="758"/>
      <c r="BH61" s="758"/>
      <c r="BI61" s="758"/>
      <c r="BJ61" s="758"/>
      <c r="BK61" s="758"/>
      <c r="BL61" s="758"/>
      <c r="BM61" s="758"/>
      <c r="BN61" s="758"/>
      <c r="BO61" s="758"/>
      <c r="BP61" s="758"/>
      <c r="BQ61" s="758"/>
      <c r="BR61" s="758"/>
      <c r="BS61" s="758"/>
      <c r="BT61" s="758"/>
      <c r="BU61" s="758"/>
      <c r="BV61" s="758"/>
      <c r="BW61" s="758"/>
      <c r="BX61" s="758"/>
      <c r="BY61" s="758"/>
    </row>
    <row r="62" spans="1:77" s="759" customFormat="1" ht="12.95" customHeight="1" x14ac:dyDescent="0.2">
      <c r="A62" s="756" t="s">
        <v>6502</v>
      </c>
      <c r="B62" s="757">
        <v>50000</v>
      </c>
      <c r="C62" s="758"/>
      <c r="D62" s="758"/>
      <c r="E62" s="758"/>
      <c r="F62" s="758"/>
      <c r="G62" s="758"/>
      <c r="H62" s="758"/>
      <c r="I62" s="758"/>
      <c r="J62" s="758"/>
      <c r="K62" s="758"/>
      <c r="L62" s="758"/>
      <c r="M62" s="758"/>
      <c r="N62" s="758"/>
      <c r="O62" s="758"/>
      <c r="P62" s="758"/>
      <c r="Q62" s="758"/>
      <c r="R62" s="758"/>
      <c r="S62" s="758"/>
      <c r="T62" s="758"/>
      <c r="U62" s="758"/>
      <c r="V62" s="758"/>
      <c r="W62" s="758"/>
      <c r="X62" s="758"/>
      <c r="Y62" s="758"/>
      <c r="Z62" s="758"/>
      <c r="AA62" s="758"/>
      <c r="AB62" s="758"/>
      <c r="AC62" s="758"/>
      <c r="AD62" s="758"/>
      <c r="AE62" s="758"/>
      <c r="AF62" s="758"/>
      <c r="AG62" s="758"/>
      <c r="AH62" s="758"/>
      <c r="AI62" s="758"/>
      <c r="AJ62" s="758"/>
      <c r="AK62" s="758"/>
      <c r="AL62" s="758"/>
      <c r="AM62" s="758"/>
      <c r="AN62" s="758"/>
      <c r="AO62" s="758"/>
      <c r="AP62" s="758"/>
      <c r="AQ62" s="758"/>
      <c r="AR62" s="758"/>
      <c r="AS62" s="758"/>
      <c r="AT62" s="758"/>
      <c r="AU62" s="758"/>
      <c r="AV62" s="758"/>
      <c r="AW62" s="758"/>
      <c r="AX62" s="758"/>
      <c r="AY62" s="758"/>
      <c r="AZ62" s="758"/>
      <c r="BA62" s="758"/>
      <c r="BB62" s="758"/>
      <c r="BC62" s="758"/>
      <c r="BD62" s="758"/>
      <c r="BE62" s="758"/>
      <c r="BF62" s="758"/>
      <c r="BG62" s="758"/>
      <c r="BH62" s="758"/>
      <c r="BI62" s="758"/>
      <c r="BJ62" s="758"/>
      <c r="BK62" s="758"/>
      <c r="BL62" s="758"/>
      <c r="BM62" s="758"/>
      <c r="BN62" s="758"/>
      <c r="BO62" s="758"/>
      <c r="BP62" s="758"/>
      <c r="BQ62" s="758"/>
      <c r="BR62" s="758"/>
      <c r="BS62" s="758"/>
      <c r="BT62" s="758"/>
      <c r="BU62" s="758"/>
      <c r="BV62" s="758"/>
      <c r="BW62" s="758"/>
      <c r="BX62" s="758"/>
      <c r="BY62" s="758"/>
    </row>
    <row r="63" spans="1:77" s="759" customFormat="1" ht="12.95" customHeight="1" x14ac:dyDescent="0.2">
      <c r="A63" s="756" t="s">
        <v>6503</v>
      </c>
      <c r="B63" s="757">
        <v>50000</v>
      </c>
      <c r="C63" s="758"/>
      <c r="D63" s="758"/>
      <c r="E63" s="758"/>
      <c r="F63" s="758"/>
      <c r="G63" s="758"/>
      <c r="H63" s="758"/>
      <c r="I63" s="758"/>
      <c r="J63" s="758"/>
      <c r="K63" s="758"/>
      <c r="L63" s="758"/>
      <c r="M63" s="758"/>
      <c r="N63" s="758"/>
      <c r="O63" s="758"/>
      <c r="P63" s="758"/>
      <c r="Q63" s="758"/>
      <c r="R63" s="758"/>
      <c r="S63" s="758"/>
      <c r="T63" s="758"/>
      <c r="U63" s="758"/>
      <c r="V63" s="758"/>
      <c r="W63" s="758"/>
      <c r="X63" s="758"/>
      <c r="Y63" s="758"/>
      <c r="Z63" s="758"/>
      <c r="AA63" s="758"/>
      <c r="AB63" s="758"/>
      <c r="AC63" s="758"/>
      <c r="AD63" s="758"/>
      <c r="AE63" s="758"/>
      <c r="AF63" s="758"/>
      <c r="AG63" s="758"/>
      <c r="AH63" s="758"/>
      <c r="AI63" s="758"/>
      <c r="AJ63" s="758"/>
      <c r="AK63" s="758"/>
      <c r="AL63" s="758"/>
      <c r="AM63" s="758"/>
      <c r="AN63" s="758"/>
      <c r="AO63" s="758"/>
      <c r="AP63" s="758"/>
      <c r="AQ63" s="758"/>
      <c r="AR63" s="758"/>
      <c r="AS63" s="758"/>
      <c r="AT63" s="758"/>
      <c r="AU63" s="758"/>
      <c r="AV63" s="758"/>
      <c r="AW63" s="758"/>
      <c r="AX63" s="758"/>
      <c r="AY63" s="758"/>
      <c r="AZ63" s="758"/>
      <c r="BA63" s="758"/>
      <c r="BB63" s="758"/>
      <c r="BC63" s="758"/>
      <c r="BD63" s="758"/>
      <c r="BE63" s="758"/>
      <c r="BF63" s="758"/>
      <c r="BG63" s="758"/>
      <c r="BH63" s="758"/>
      <c r="BI63" s="758"/>
      <c r="BJ63" s="758"/>
      <c r="BK63" s="758"/>
      <c r="BL63" s="758"/>
      <c r="BM63" s="758"/>
      <c r="BN63" s="758"/>
      <c r="BO63" s="758"/>
      <c r="BP63" s="758"/>
      <c r="BQ63" s="758"/>
      <c r="BR63" s="758"/>
      <c r="BS63" s="758"/>
      <c r="BT63" s="758"/>
      <c r="BU63" s="758"/>
      <c r="BV63" s="758"/>
      <c r="BW63" s="758"/>
      <c r="BX63" s="758"/>
      <c r="BY63" s="758"/>
    </row>
    <row r="64" spans="1:77" s="759" customFormat="1" ht="12.95" customHeight="1" x14ac:dyDescent="0.2">
      <c r="A64" s="756" t="s">
        <v>6504</v>
      </c>
      <c r="B64" s="757">
        <v>50000</v>
      </c>
      <c r="C64" s="758"/>
      <c r="D64" s="758"/>
      <c r="E64" s="758"/>
      <c r="F64" s="758"/>
      <c r="G64" s="758"/>
      <c r="H64" s="758"/>
      <c r="I64" s="758"/>
      <c r="J64" s="758"/>
      <c r="K64" s="758"/>
      <c r="L64" s="758"/>
      <c r="M64" s="758"/>
      <c r="N64" s="758"/>
      <c r="O64" s="758"/>
      <c r="P64" s="758"/>
      <c r="Q64" s="758"/>
      <c r="R64" s="758"/>
      <c r="S64" s="758"/>
      <c r="T64" s="758"/>
      <c r="U64" s="758"/>
      <c r="V64" s="758"/>
      <c r="W64" s="758"/>
      <c r="X64" s="758"/>
      <c r="Y64" s="758"/>
      <c r="Z64" s="758"/>
      <c r="AA64" s="758"/>
      <c r="AB64" s="758"/>
      <c r="AC64" s="758"/>
      <c r="AD64" s="758"/>
      <c r="AE64" s="758"/>
      <c r="AF64" s="758"/>
      <c r="AG64" s="758"/>
      <c r="AH64" s="758"/>
      <c r="AI64" s="758"/>
      <c r="AJ64" s="758"/>
      <c r="AK64" s="758"/>
      <c r="AL64" s="758"/>
      <c r="AM64" s="758"/>
      <c r="AN64" s="758"/>
      <c r="AO64" s="758"/>
      <c r="AP64" s="758"/>
      <c r="AQ64" s="758"/>
      <c r="AR64" s="758"/>
      <c r="AS64" s="758"/>
      <c r="AT64" s="758"/>
      <c r="AU64" s="758"/>
      <c r="AV64" s="758"/>
      <c r="AW64" s="758"/>
      <c r="AX64" s="758"/>
      <c r="AY64" s="758"/>
      <c r="AZ64" s="758"/>
      <c r="BA64" s="758"/>
      <c r="BB64" s="758"/>
      <c r="BC64" s="758"/>
      <c r="BD64" s="758"/>
      <c r="BE64" s="758"/>
      <c r="BF64" s="758"/>
      <c r="BG64" s="758"/>
      <c r="BH64" s="758"/>
      <c r="BI64" s="758"/>
      <c r="BJ64" s="758"/>
      <c r="BK64" s="758"/>
      <c r="BL64" s="758"/>
      <c r="BM64" s="758"/>
      <c r="BN64" s="758"/>
      <c r="BO64" s="758"/>
      <c r="BP64" s="758"/>
      <c r="BQ64" s="758"/>
      <c r="BR64" s="758"/>
      <c r="BS64" s="758"/>
      <c r="BT64" s="758"/>
      <c r="BU64" s="758"/>
      <c r="BV64" s="758"/>
      <c r="BW64" s="758"/>
      <c r="BX64" s="758"/>
      <c r="BY64" s="758"/>
    </row>
    <row r="65" spans="1:77" s="759" customFormat="1" ht="12.95" customHeight="1" x14ac:dyDescent="0.2">
      <c r="A65" s="756" t="s">
        <v>6505</v>
      </c>
      <c r="B65" s="757">
        <v>100000</v>
      </c>
      <c r="C65" s="758"/>
      <c r="D65" s="758"/>
      <c r="E65" s="758"/>
      <c r="F65" s="758"/>
      <c r="G65" s="758"/>
      <c r="H65" s="758"/>
      <c r="I65" s="758"/>
      <c r="J65" s="758"/>
      <c r="K65" s="758"/>
      <c r="L65" s="758"/>
      <c r="M65" s="758"/>
      <c r="N65" s="758"/>
      <c r="O65" s="758"/>
      <c r="P65" s="758"/>
      <c r="Q65" s="758"/>
      <c r="R65" s="758"/>
      <c r="S65" s="758"/>
      <c r="T65" s="758"/>
      <c r="U65" s="758"/>
      <c r="V65" s="758"/>
      <c r="W65" s="758"/>
      <c r="X65" s="758"/>
      <c r="Y65" s="758"/>
      <c r="Z65" s="758"/>
      <c r="AA65" s="758"/>
      <c r="AB65" s="758"/>
      <c r="AC65" s="758"/>
      <c r="AD65" s="758"/>
      <c r="AE65" s="758"/>
      <c r="AF65" s="758"/>
      <c r="AG65" s="758"/>
      <c r="AH65" s="758"/>
      <c r="AI65" s="758"/>
      <c r="AJ65" s="758"/>
      <c r="AK65" s="758"/>
      <c r="AL65" s="758"/>
      <c r="AM65" s="758"/>
      <c r="AN65" s="758"/>
      <c r="AO65" s="758"/>
      <c r="AP65" s="758"/>
      <c r="AQ65" s="758"/>
      <c r="AR65" s="758"/>
      <c r="AS65" s="758"/>
      <c r="AT65" s="758"/>
      <c r="AU65" s="758"/>
      <c r="AV65" s="758"/>
      <c r="AW65" s="758"/>
      <c r="AX65" s="758"/>
      <c r="AY65" s="758"/>
      <c r="AZ65" s="758"/>
      <c r="BA65" s="758"/>
      <c r="BB65" s="758"/>
      <c r="BC65" s="758"/>
      <c r="BD65" s="758"/>
      <c r="BE65" s="758"/>
      <c r="BF65" s="758"/>
      <c r="BG65" s="758"/>
      <c r="BH65" s="758"/>
      <c r="BI65" s="758"/>
      <c r="BJ65" s="758"/>
      <c r="BK65" s="758"/>
      <c r="BL65" s="758"/>
      <c r="BM65" s="758"/>
      <c r="BN65" s="758"/>
      <c r="BO65" s="758"/>
      <c r="BP65" s="758"/>
      <c r="BQ65" s="758"/>
      <c r="BR65" s="758"/>
      <c r="BS65" s="758"/>
      <c r="BT65" s="758"/>
      <c r="BU65" s="758"/>
      <c r="BV65" s="758"/>
      <c r="BW65" s="758"/>
      <c r="BX65" s="758"/>
      <c r="BY65" s="758"/>
    </row>
    <row r="66" spans="1:77" s="759" customFormat="1" ht="12.95" customHeight="1" x14ac:dyDescent="0.2">
      <c r="A66" s="756" t="s">
        <v>6506</v>
      </c>
      <c r="B66" s="757">
        <v>39997.699999999997</v>
      </c>
      <c r="C66" s="758"/>
      <c r="D66" s="758"/>
      <c r="E66" s="758"/>
      <c r="F66" s="758"/>
      <c r="G66" s="758"/>
      <c r="H66" s="758"/>
      <c r="I66" s="758"/>
      <c r="J66" s="758"/>
      <c r="K66" s="758"/>
      <c r="L66" s="758"/>
      <c r="M66" s="758"/>
      <c r="N66" s="758"/>
      <c r="O66" s="758"/>
      <c r="P66" s="758"/>
      <c r="Q66" s="758"/>
      <c r="R66" s="758"/>
      <c r="S66" s="758"/>
      <c r="T66" s="758"/>
      <c r="U66" s="758"/>
      <c r="V66" s="758"/>
      <c r="W66" s="758"/>
      <c r="X66" s="758"/>
      <c r="Y66" s="758"/>
      <c r="Z66" s="758"/>
      <c r="AA66" s="758"/>
      <c r="AB66" s="758"/>
      <c r="AC66" s="758"/>
      <c r="AD66" s="758"/>
      <c r="AE66" s="758"/>
      <c r="AF66" s="758"/>
      <c r="AG66" s="758"/>
      <c r="AH66" s="758"/>
      <c r="AI66" s="758"/>
      <c r="AJ66" s="758"/>
      <c r="AK66" s="758"/>
      <c r="AL66" s="758"/>
      <c r="AM66" s="758"/>
      <c r="AN66" s="758"/>
      <c r="AO66" s="758"/>
      <c r="AP66" s="758"/>
      <c r="AQ66" s="758"/>
      <c r="AR66" s="758"/>
      <c r="AS66" s="758"/>
      <c r="AT66" s="758"/>
      <c r="AU66" s="758"/>
      <c r="AV66" s="758"/>
      <c r="AW66" s="758"/>
      <c r="AX66" s="758"/>
      <c r="AY66" s="758"/>
      <c r="AZ66" s="758"/>
      <c r="BA66" s="758"/>
      <c r="BB66" s="758"/>
      <c r="BC66" s="758"/>
      <c r="BD66" s="758"/>
      <c r="BE66" s="758"/>
      <c r="BF66" s="758"/>
      <c r="BG66" s="758"/>
      <c r="BH66" s="758"/>
      <c r="BI66" s="758"/>
      <c r="BJ66" s="758"/>
      <c r="BK66" s="758"/>
      <c r="BL66" s="758"/>
      <c r="BM66" s="758"/>
      <c r="BN66" s="758"/>
      <c r="BO66" s="758"/>
      <c r="BP66" s="758"/>
      <c r="BQ66" s="758"/>
      <c r="BR66" s="758"/>
      <c r="BS66" s="758"/>
      <c r="BT66" s="758"/>
      <c r="BU66" s="758"/>
      <c r="BV66" s="758"/>
      <c r="BW66" s="758"/>
      <c r="BX66" s="758"/>
      <c r="BY66" s="758"/>
    </row>
    <row r="67" spans="1:77" s="759" customFormat="1" ht="12.95" customHeight="1" x14ac:dyDescent="0.2">
      <c r="A67" s="756" t="s">
        <v>6507</v>
      </c>
      <c r="B67" s="757">
        <v>47580</v>
      </c>
      <c r="C67" s="758"/>
      <c r="D67" s="758"/>
      <c r="E67" s="758"/>
      <c r="F67" s="758"/>
      <c r="G67" s="758"/>
      <c r="H67" s="758"/>
      <c r="I67" s="758"/>
      <c r="J67" s="758"/>
      <c r="K67" s="758"/>
      <c r="L67" s="758"/>
      <c r="M67" s="758"/>
      <c r="N67" s="758"/>
      <c r="O67" s="758"/>
      <c r="P67" s="758"/>
      <c r="Q67" s="758"/>
      <c r="R67" s="758"/>
      <c r="S67" s="758"/>
      <c r="T67" s="758"/>
      <c r="U67" s="758"/>
      <c r="V67" s="758"/>
      <c r="W67" s="758"/>
      <c r="X67" s="758"/>
      <c r="Y67" s="758"/>
      <c r="Z67" s="758"/>
      <c r="AA67" s="758"/>
      <c r="AB67" s="758"/>
      <c r="AC67" s="758"/>
      <c r="AD67" s="758"/>
      <c r="AE67" s="758"/>
      <c r="AF67" s="758"/>
      <c r="AG67" s="758"/>
      <c r="AH67" s="758"/>
      <c r="AI67" s="758"/>
      <c r="AJ67" s="758"/>
      <c r="AK67" s="758"/>
      <c r="AL67" s="758"/>
      <c r="AM67" s="758"/>
      <c r="AN67" s="758"/>
      <c r="AO67" s="758"/>
      <c r="AP67" s="758"/>
      <c r="AQ67" s="758"/>
      <c r="AR67" s="758"/>
      <c r="AS67" s="758"/>
      <c r="AT67" s="758"/>
      <c r="AU67" s="758"/>
      <c r="AV67" s="758"/>
      <c r="AW67" s="758"/>
      <c r="AX67" s="758"/>
      <c r="AY67" s="758"/>
      <c r="AZ67" s="758"/>
      <c r="BA67" s="758"/>
      <c r="BB67" s="758"/>
      <c r="BC67" s="758"/>
      <c r="BD67" s="758"/>
      <c r="BE67" s="758"/>
      <c r="BF67" s="758"/>
      <c r="BG67" s="758"/>
      <c r="BH67" s="758"/>
      <c r="BI67" s="758"/>
      <c r="BJ67" s="758"/>
      <c r="BK67" s="758"/>
      <c r="BL67" s="758"/>
      <c r="BM67" s="758"/>
      <c r="BN67" s="758"/>
      <c r="BO67" s="758"/>
      <c r="BP67" s="758"/>
      <c r="BQ67" s="758"/>
      <c r="BR67" s="758"/>
      <c r="BS67" s="758"/>
      <c r="BT67" s="758"/>
      <c r="BU67" s="758"/>
      <c r="BV67" s="758"/>
      <c r="BW67" s="758"/>
      <c r="BX67" s="758"/>
      <c r="BY67" s="758"/>
    </row>
    <row r="68" spans="1:77" s="759" customFormat="1" ht="12.95" customHeight="1" x14ac:dyDescent="0.2">
      <c r="A68" s="756" t="s">
        <v>6508</v>
      </c>
      <c r="B68" s="757">
        <v>22838.400000000001</v>
      </c>
      <c r="C68" s="758"/>
      <c r="D68" s="758"/>
      <c r="E68" s="758"/>
      <c r="F68" s="758"/>
      <c r="G68" s="758"/>
      <c r="H68" s="758"/>
      <c r="I68" s="758"/>
      <c r="J68" s="758"/>
      <c r="K68" s="758"/>
      <c r="L68" s="758"/>
      <c r="M68" s="758"/>
      <c r="N68" s="758"/>
      <c r="O68" s="758"/>
      <c r="P68" s="758"/>
      <c r="Q68" s="758"/>
      <c r="R68" s="758"/>
      <c r="S68" s="758"/>
      <c r="T68" s="758"/>
      <c r="U68" s="758"/>
      <c r="V68" s="758"/>
      <c r="W68" s="758"/>
      <c r="X68" s="758"/>
      <c r="Y68" s="758"/>
      <c r="Z68" s="758"/>
      <c r="AA68" s="758"/>
      <c r="AB68" s="758"/>
      <c r="AC68" s="758"/>
      <c r="AD68" s="758"/>
      <c r="AE68" s="758"/>
      <c r="AF68" s="758"/>
      <c r="AG68" s="758"/>
      <c r="AH68" s="758"/>
      <c r="AI68" s="758"/>
      <c r="AJ68" s="758"/>
      <c r="AK68" s="758"/>
      <c r="AL68" s="758"/>
      <c r="AM68" s="758"/>
      <c r="AN68" s="758"/>
      <c r="AO68" s="758"/>
      <c r="AP68" s="758"/>
      <c r="AQ68" s="758"/>
      <c r="AR68" s="758"/>
      <c r="AS68" s="758"/>
      <c r="AT68" s="758"/>
      <c r="AU68" s="758"/>
      <c r="AV68" s="758"/>
      <c r="AW68" s="758"/>
      <c r="AX68" s="758"/>
      <c r="AY68" s="758"/>
      <c r="AZ68" s="758"/>
      <c r="BA68" s="758"/>
      <c r="BB68" s="758"/>
      <c r="BC68" s="758"/>
      <c r="BD68" s="758"/>
      <c r="BE68" s="758"/>
      <c r="BF68" s="758"/>
      <c r="BG68" s="758"/>
      <c r="BH68" s="758"/>
      <c r="BI68" s="758"/>
      <c r="BJ68" s="758"/>
      <c r="BK68" s="758"/>
      <c r="BL68" s="758"/>
      <c r="BM68" s="758"/>
      <c r="BN68" s="758"/>
      <c r="BO68" s="758"/>
      <c r="BP68" s="758"/>
      <c r="BQ68" s="758"/>
      <c r="BR68" s="758"/>
      <c r="BS68" s="758"/>
      <c r="BT68" s="758"/>
      <c r="BU68" s="758"/>
      <c r="BV68" s="758"/>
      <c r="BW68" s="758"/>
      <c r="BX68" s="758"/>
      <c r="BY68" s="758"/>
    </row>
    <row r="69" spans="1:77" s="759" customFormat="1" ht="12.95" customHeight="1" x14ac:dyDescent="0.2">
      <c r="A69" s="756" t="s">
        <v>6509</v>
      </c>
      <c r="B69" s="757">
        <v>30000</v>
      </c>
      <c r="C69" s="758"/>
      <c r="D69" s="758"/>
      <c r="E69" s="758"/>
      <c r="F69" s="758"/>
      <c r="G69" s="758"/>
      <c r="H69" s="758"/>
      <c r="I69" s="758"/>
      <c r="J69" s="758"/>
      <c r="K69" s="758"/>
      <c r="L69" s="758"/>
      <c r="M69" s="758"/>
      <c r="N69" s="758"/>
      <c r="O69" s="758"/>
      <c r="P69" s="758"/>
      <c r="Q69" s="758"/>
      <c r="R69" s="758"/>
      <c r="S69" s="758"/>
      <c r="T69" s="758"/>
      <c r="U69" s="758"/>
      <c r="V69" s="758"/>
      <c r="W69" s="758"/>
      <c r="X69" s="758"/>
      <c r="Y69" s="758"/>
      <c r="Z69" s="758"/>
      <c r="AA69" s="758"/>
      <c r="AB69" s="758"/>
      <c r="AC69" s="758"/>
      <c r="AD69" s="758"/>
      <c r="AE69" s="758"/>
      <c r="AF69" s="758"/>
      <c r="AG69" s="758"/>
      <c r="AH69" s="758"/>
      <c r="AI69" s="758"/>
      <c r="AJ69" s="758"/>
      <c r="AK69" s="758"/>
      <c r="AL69" s="758"/>
      <c r="AM69" s="758"/>
      <c r="AN69" s="758"/>
      <c r="AO69" s="758"/>
      <c r="AP69" s="758"/>
      <c r="AQ69" s="758"/>
      <c r="AR69" s="758"/>
      <c r="AS69" s="758"/>
      <c r="AT69" s="758"/>
      <c r="AU69" s="758"/>
      <c r="AV69" s="758"/>
      <c r="AW69" s="758"/>
      <c r="AX69" s="758"/>
      <c r="AY69" s="758"/>
      <c r="AZ69" s="758"/>
      <c r="BA69" s="758"/>
      <c r="BB69" s="758"/>
      <c r="BC69" s="758"/>
      <c r="BD69" s="758"/>
      <c r="BE69" s="758"/>
      <c r="BF69" s="758"/>
      <c r="BG69" s="758"/>
      <c r="BH69" s="758"/>
      <c r="BI69" s="758"/>
      <c r="BJ69" s="758"/>
      <c r="BK69" s="758"/>
      <c r="BL69" s="758"/>
      <c r="BM69" s="758"/>
      <c r="BN69" s="758"/>
      <c r="BO69" s="758"/>
      <c r="BP69" s="758"/>
      <c r="BQ69" s="758"/>
      <c r="BR69" s="758"/>
      <c r="BS69" s="758"/>
      <c r="BT69" s="758"/>
      <c r="BU69" s="758"/>
      <c r="BV69" s="758"/>
      <c r="BW69" s="758"/>
      <c r="BX69" s="758"/>
      <c r="BY69" s="758"/>
    </row>
    <row r="70" spans="1:77" s="759" customFormat="1" ht="12.95" customHeight="1" x14ac:dyDescent="0.2">
      <c r="A70" s="756" t="s">
        <v>6510</v>
      </c>
      <c r="B70" s="757">
        <v>50000</v>
      </c>
      <c r="C70" s="758"/>
      <c r="D70" s="758"/>
      <c r="E70" s="758"/>
      <c r="F70" s="758"/>
      <c r="G70" s="758"/>
      <c r="H70" s="758"/>
      <c r="I70" s="758"/>
      <c r="J70" s="758"/>
      <c r="K70" s="758"/>
      <c r="L70" s="758"/>
      <c r="M70" s="758"/>
      <c r="N70" s="758"/>
      <c r="O70" s="758"/>
      <c r="P70" s="758"/>
      <c r="Q70" s="758"/>
      <c r="R70" s="758"/>
      <c r="S70" s="758"/>
      <c r="T70" s="758"/>
      <c r="U70" s="758"/>
      <c r="V70" s="758"/>
      <c r="W70" s="758"/>
      <c r="X70" s="758"/>
      <c r="Y70" s="758"/>
      <c r="Z70" s="758"/>
      <c r="AA70" s="758"/>
      <c r="AB70" s="758"/>
      <c r="AC70" s="758"/>
      <c r="AD70" s="758"/>
      <c r="AE70" s="758"/>
      <c r="AF70" s="758"/>
      <c r="AG70" s="758"/>
      <c r="AH70" s="758"/>
      <c r="AI70" s="758"/>
      <c r="AJ70" s="758"/>
      <c r="AK70" s="758"/>
      <c r="AL70" s="758"/>
      <c r="AM70" s="758"/>
      <c r="AN70" s="758"/>
      <c r="AO70" s="758"/>
      <c r="AP70" s="758"/>
      <c r="AQ70" s="758"/>
      <c r="AR70" s="758"/>
      <c r="AS70" s="758"/>
      <c r="AT70" s="758"/>
      <c r="AU70" s="758"/>
      <c r="AV70" s="758"/>
      <c r="AW70" s="758"/>
      <c r="AX70" s="758"/>
      <c r="AY70" s="758"/>
      <c r="AZ70" s="758"/>
      <c r="BA70" s="758"/>
      <c r="BB70" s="758"/>
      <c r="BC70" s="758"/>
      <c r="BD70" s="758"/>
      <c r="BE70" s="758"/>
      <c r="BF70" s="758"/>
      <c r="BG70" s="758"/>
      <c r="BH70" s="758"/>
      <c r="BI70" s="758"/>
      <c r="BJ70" s="758"/>
      <c r="BK70" s="758"/>
      <c r="BL70" s="758"/>
      <c r="BM70" s="758"/>
      <c r="BN70" s="758"/>
      <c r="BO70" s="758"/>
      <c r="BP70" s="758"/>
      <c r="BQ70" s="758"/>
      <c r="BR70" s="758"/>
      <c r="BS70" s="758"/>
      <c r="BT70" s="758"/>
      <c r="BU70" s="758"/>
      <c r="BV70" s="758"/>
      <c r="BW70" s="758"/>
      <c r="BX70" s="758"/>
      <c r="BY70" s="758"/>
    </row>
    <row r="71" spans="1:77" s="759" customFormat="1" ht="12.95" customHeight="1" x14ac:dyDescent="0.2">
      <c r="A71" s="756" t="s">
        <v>6511</v>
      </c>
      <c r="B71" s="757">
        <v>4759.2700000000004</v>
      </c>
      <c r="C71" s="758"/>
      <c r="D71" s="758"/>
      <c r="E71" s="758"/>
      <c r="F71" s="758"/>
      <c r="G71" s="758"/>
      <c r="H71" s="758"/>
      <c r="I71" s="758"/>
      <c r="J71" s="758"/>
      <c r="K71" s="758"/>
      <c r="L71" s="758"/>
      <c r="M71" s="758"/>
      <c r="N71" s="758"/>
      <c r="O71" s="758"/>
      <c r="P71" s="758"/>
      <c r="Q71" s="758"/>
      <c r="R71" s="758"/>
      <c r="S71" s="758"/>
      <c r="T71" s="758"/>
      <c r="U71" s="758"/>
      <c r="V71" s="758"/>
      <c r="W71" s="758"/>
      <c r="X71" s="758"/>
      <c r="Y71" s="758"/>
      <c r="Z71" s="758"/>
      <c r="AA71" s="758"/>
      <c r="AB71" s="758"/>
      <c r="AC71" s="758"/>
      <c r="AD71" s="758"/>
      <c r="AE71" s="758"/>
      <c r="AF71" s="758"/>
      <c r="AG71" s="758"/>
      <c r="AH71" s="758"/>
      <c r="AI71" s="758"/>
      <c r="AJ71" s="758"/>
      <c r="AK71" s="758"/>
      <c r="AL71" s="758"/>
      <c r="AM71" s="758"/>
      <c r="AN71" s="758"/>
      <c r="AO71" s="758"/>
      <c r="AP71" s="758"/>
      <c r="AQ71" s="758"/>
      <c r="AR71" s="758"/>
      <c r="AS71" s="758"/>
      <c r="AT71" s="758"/>
      <c r="AU71" s="758"/>
      <c r="AV71" s="758"/>
      <c r="AW71" s="758"/>
      <c r="AX71" s="758"/>
      <c r="AY71" s="758"/>
      <c r="AZ71" s="758"/>
      <c r="BA71" s="758"/>
      <c r="BB71" s="758"/>
      <c r="BC71" s="758"/>
      <c r="BD71" s="758"/>
      <c r="BE71" s="758"/>
      <c r="BF71" s="758"/>
      <c r="BG71" s="758"/>
      <c r="BH71" s="758"/>
      <c r="BI71" s="758"/>
      <c r="BJ71" s="758"/>
      <c r="BK71" s="758"/>
      <c r="BL71" s="758"/>
      <c r="BM71" s="758"/>
      <c r="BN71" s="758"/>
      <c r="BO71" s="758"/>
      <c r="BP71" s="758"/>
      <c r="BQ71" s="758"/>
      <c r="BR71" s="758"/>
      <c r="BS71" s="758"/>
      <c r="BT71" s="758"/>
      <c r="BU71" s="758"/>
      <c r="BV71" s="758"/>
      <c r="BW71" s="758"/>
      <c r="BX71" s="758"/>
      <c r="BY71" s="758"/>
    </row>
    <row r="72" spans="1:77" s="759" customFormat="1" ht="12.95" customHeight="1" x14ac:dyDescent="0.2">
      <c r="A72" s="756" t="s">
        <v>6512</v>
      </c>
      <c r="B72" s="757">
        <v>59780</v>
      </c>
      <c r="C72" s="758"/>
      <c r="D72" s="758"/>
      <c r="E72" s="758"/>
      <c r="F72" s="758"/>
      <c r="G72" s="758"/>
      <c r="H72" s="758"/>
      <c r="I72" s="758"/>
      <c r="J72" s="758"/>
      <c r="K72" s="758"/>
      <c r="L72" s="758"/>
      <c r="M72" s="758"/>
      <c r="N72" s="758"/>
      <c r="O72" s="758"/>
      <c r="P72" s="758"/>
      <c r="Q72" s="758"/>
      <c r="R72" s="758"/>
      <c r="S72" s="758"/>
      <c r="T72" s="758"/>
      <c r="U72" s="758"/>
      <c r="V72" s="758"/>
      <c r="W72" s="758"/>
      <c r="X72" s="758"/>
      <c r="Y72" s="758"/>
      <c r="Z72" s="758"/>
      <c r="AA72" s="758"/>
      <c r="AB72" s="758"/>
      <c r="AC72" s="758"/>
      <c r="AD72" s="758"/>
      <c r="AE72" s="758"/>
      <c r="AF72" s="758"/>
      <c r="AG72" s="758"/>
      <c r="AH72" s="758"/>
      <c r="AI72" s="758"/>
      <c r="AJ72" s="758"/>
      <c r="AK72" s="758"/>
      <c r="AL72" s="758"/>
      <c r="AM72" s="758"/>
      <c r="AN72" s="758"/>
      <c r="AO72" s="758"/>
      <c r="AP72" s="758"/>
      <c r="AQ72" s="758"/>
      <c r="AR72" s="758"/>
      <c r="AS72" s="758"/>
      <c r="AT72" s="758"/>
      <c r="AU72" s="758"/>
      <c r="AV72" s="758"/>
      <c r="AW72" s="758"/>
      <c r="AX72" s="758"/>
      <c r="AY72" s="758"/>
      <c r="AZ72" s="758"/>
      <c r="BA72" s="758"/>
      <c r="BB72" s="758"/>
      <c r="BC72" s="758"/>
      <c r="BD72" s="758"/>
      <c r="BE72" s="758"/>
      <c r="BF72" s="758"/>
      <c r="BG72" s="758"/>
      <c r="BH72" s="758"/>
      <c r="BI72" s="758"/>
      <c r="BJ72" s="758"/>
      <c r="BK72" s="758"/>
      <c r="BL72" s="758"/>
      <c r="BM72" s="758"/>
      <c r="BN72" s="758"/>
      <c r="BO72" s="758"/>
      <c r="BP72" s="758"/>
      <c r="BQ72" s="758"/>
      <c r="BR72" s="758"/>
      <c r="BS72" s="758"/>
      <c r="BT72" s="758"/>
      <c r="BU72" s="758"/>
      <c r="BV72" s="758"/>
      <c r="BW72" s="758"/>
      <c r="BX72" s="758"/>
      <c r="BY72" s="758"/>
    </row>
    <row r="73" spans="1:77" s="759" customFormat="1" ht="12.95" customHeight="1" x14ac:dyDescent="0.2">
      <c r="A73" s="756" t="s">
        <v>6513</v>
      </c>
      <c r="B73" s="757">
        <v>100000</v>
      </c>
      <c r="C73" s="758"/>
      <c r="D73" s="758"/>
      <c r="E73" s="758"/>
      <c r="F73" s="758"/>
      <c r="G73" s="758"/>
      <c r="H73" s="758"/>
      <c r="I73" s="758"/>
      <c r="J73" s="758"/>
      <c r="K73" s="758"/>
      <c r="L73" s="758"/>
      <c r="M73" s="758"/>
      <c r="N73" s="758"/>
      <c r="O73" s="758"/>
      <c r="P73" s="758"/>
      <c r="Q73" s="758"/>
      <c r="R73" s="758"/>
      <c r="S73" s="758"/>
      <c r="T73" s="758"/>
      <c r="U73" s="758"/>
      <c r="V73" s="758"/>
      <c r="W73" s="758"/>
      <c r="X73" s="758"/>
      <c r="Y73" s="758"/>
      <c r="Z73" s="758"/>
      <c r="AA73" s="758"/>
      <c r="AB73" s="758"/>
      <c r="AC73" s="758"/>
      <c r="AD73" s="758"/>
      <c r="AE73" s="758"/>
      <c r="AF73" s="758"/>
      <c r="AG73" s="758"/>
      <c r="AH73" s="758"/>
      <c r="AI73" s="758"/>
      <c r="AJ73" s="758"/>
      <c r="AK73" s="758"/>
      <c r="AL73" s="758"/>
      <c r="AM73" s="758"/>
      <c r="AN73" s="758"/>
      <c r="AO73" s="758"/>
      <c r="AP73" s="758"/>
      <c r="AQ73" s="758"/>
      <c r="AR73" s="758"/>
      <c r="AS73" s="758"/>
      <c r="AT73" s="758"/>
      <c r="AU73" s="758"/>
      <c r="AV73" s="758"/>
      <c r="AW73" s="758"/>
      <c r="AX73" s="758"/>
      <c r="AY73" s="758"/>
      <c r="AZ73" s="758"/>
      <c r="BA73" s="758"/>
      <c r="BB73" s="758"/>
      <c r="BC73" s="758"/>
      <c r="BD73" s="758"/>
      <c r="BE73" s="758"/>
      <c r="BF73" s="758"/>
      <c r="BG73" s="758"/>
      <c r="BH73" s="758"/>
      <c r="BI73" s="758"/>
      <c r="BJ73" s="758"/>
      <c r="BK73" s="758"/>
      <c r="BL73" s="758"/>
      <c r="BM73" s="758"/>
      <c r="BN73" s="758"/>
      <c r="BO73" s="758"/>
      <c r="BP73" s="758"/>
      <c r="BQ73" s="758"/>
      <c r="BR73" s="758"/>
      <c r="BS73" s="758"/>
      <c r="BT73" s="758"/>
      <c r="BU73" s="758"/>
      <c r="BV73" s="758"/>
      <c r="BW73" s="758"/>
      <c r="BX73" s="758"/>
      <c r="BY73" s="758"/>
    </row>
    <row r="74" spans="1:77" s="759" customFormat="1" ht="12.95" customHeight="1" x14ac:dyDescent="0.2">
      <c r="A74" s="756" t="s">
        <v>6514</v>
      </c>
      <c r="B74" s="757">
        <v>78571.429999999993</v>
      </c>
      <c r="C74" s="758"/>
      <c r="D74" s="758"/>
      <c r="E74" s="758"/>
      <c r="F74" s="758"/>
      <c r="G74" s="758"/>
      <c r="H74" s="758"/>
      <c r="I74" s="758"/>
      <c r="J74" s="758"/>
      <c r="K74" s="758"/>
      <c r="L74" s="758"/>
      <c r="M74" s="758"/>
      <c r="N74" s="758"/>
      <c r="O74" s="758"/>
      <c r="P74" s="758"/>
      <c r="Q74" s="758"/>
      <c r="R74" s="758"/>
      <c r="S74" s="758"/>
      <c r="T74" s="758"/>
      <c r="U74" s="758"/>
      <c r="V74" s="758"/>
      <c r="W74" s="758"/>
      <c r="X74" s="758"/>
      <c r="Y74" s="758"/>
      <c r="Z74" s="758"/>
      <c r="AA74" s="758"/>
      <c r="AB74" s="758"/>
      <c r="AC74" s="758"/>
      <c r="AD74" s="758"/>
      <c r="AE74" s="758"/>
      <c r="AF74" s="758"/>
      <c r="AG74" s="758"/>
      <c r="AH74" s="758"/>
      <c r="AI74" s="758"/>
      <c r="AJ74" s="758"/>
      <c r="AK74" s="758"/>
      <c r="AL74" s="758"/>
      <c r="AM74" s="758"/>
      <c r="AN74" s="758"/>
      <c r="AO74" s="758"/>
      <c r="AP74" s="758"/>
      <c r="AQ74" s="758"/>
      <c r="AR74" s="758"/>
      <c r="AS74" s="758"/>
      <c r="AT74" s="758"/>
      <c r="AU74" s="758"/>
      <c r="AV74" s="758"/>
      <c r="AW74" s="758"/>
      <c r="AX74" s="758"/>
      <c r="AY74" s="758"/>
      <c r="AZ74" s="758"/>
      <c r="BA74" s="758"/>
      <c r="BB74" s="758"/>
      <c r="BC74" s="758"/>
      <c r="BD74" s="758"/>
      <c r="BE74" s="758"/>
      <c r="BF74" s="758"/>
      <c r="BG74" s="758"/>
      <c r="BH74" s="758"/>
      <c r="BI74" s="758"/>
      <c r="BJ74" s="758"/>
      <c r="BK74" s="758"/>
      <c r="BL74" s="758"/>
      <c r="BM74" s="758"/>
      <c r="BN74" s="758"/>
      <c r="BO74" s="758"/>
      <c r="BP74" s="758"/>
      <c r="BQ74" s="758"/>
      <c r="BR74" s="758"/>
      <c r="BS74" s="758"/>
      <c r="BT74" s="758"/>
      <c r="BU74" s="758"/>
      <c r="BV74" s="758"/>
      <c r="BW74" s="758"/>
      <c r="BX74" s="758"/>
      <c r="BY74" s="758"/>
    </row>
    <row r="75" spans="1:77" s="759" customFormat="1" ht="12.95" customHeight="1" x14ac:dyDescent="0.2">
      <c r="A75" s="756" t="s">
        <v>6515</v>
      </c>
      <c r="B75" s="757">
        <v>50000</v>
      </c>
      <c r="C75" s="758"/>
      <c r="D75" s="758"/>
      <c r="E75" s="758"/>
      <c r="F75" s="758"/>
      <c r="G75" s="758"/>
      <c r="H75" s="758"/>
      <c r="I75" s="758"/>
      <c r="J75" s="758"/>
      <c r="K75" s="758"/>
      <c r="L75" s="758"/>
      <c r="M75" s="758"/>
      <c r="N75" s="758"/>
      <c r="O75" s="758"/>
      <c r="P75" s="758"/>
      <c r="Q75" s="758"/>
      <c r="R75" s="758"/>
      <c r="S75" s="758"/>
      <c r="T75" s="758"/>
      <c r="U75" s="758"/>
      <c r="V75" s="758"/>
      <c r="W75" s="758"/>
      <c r="X75" s="758"/>
      <c r="Y75" s="758"/>
      <c r="Z75" s="758"/>
      <c r="AA75" s="758"/>
      <c r="AB75" s="758"/>
      <c r="AC75" s="758"/>
      <c r="AD75" s="758"/>
      <c r="AE75" s="758"/>
      <c r="AF75" s="758"/>
      <c r="AG75" s="758"/>
      <c r="AH75" s="758"/>
      <c r="AI75" s="758"/>
      <c r="AJ75" s="758"/>
      <c r="AK75" s="758"/>
      <c r="AL75" s="758"/>
      <c r="AM75" s="758"/>
      <c r="AN75" s="758"/>
      <c r="AO75" s="758"/>
      <c r="AP75" s="758"/>
      <c r="AQ75" s="758"/>
      <c r="AR75" s="758"/>
      <c r="AS75" s="758"/>
      <c r="AT75" s="758"/>
      <c r="AU75" s="758"/>
      <c r="AV75" s="758"/>
      <c r="AW75" s="758"/>
      <c r="AX75" s="758"/>
      <c r="AY75" s="758"/>
      <c r="AZ75" s="758"/>
      <c r="BA75" s="758"/>
      <c r="BB75" s="758"/>
      <c r="BC75" s="758"/>
      <c r="BD75" s="758"/>
      <c r="BE75" s="758"/>
      <c r="BF75" s="758"/>
      <c r="BG75" s="758"/>
      <c r="BH75" s="758"/>
      <c r="BI75" s="758"/>
      <c r="BJ75" s="758"/>
      <c r="BK75" s="758"/>
      <c r="BL75" s="758"/>
      <c r="BM75" s="758"/>
      <c r="BN75" s="758"/>
      <c r="BO75" s="758"/>
      <c r="BP75" s="758"/>
      <c r="BQ75" s="758"/>
      <c r="BR75" s="758"/>
      <c r="BS75" s="758"/>
      <c r="BT75" s="758"/>
      <c r="BU75" s="758"/>
      <c r="BV75" s="758"/>
      <c r="BW75" s="758"/>
      <c r="BX75" s="758"/>
      <c r="BY75" s="758"/>
    </row>
    <row r="76" spans="1:77" s="759" customFormat="1" ht="12.95" customHeight="1" x14ac:dyDescent="0.2">
      <c r="A76" s="756" t="s">
        <v>6516</v>
      </c>
      <c r="B76" s="757">
        <v>49194</v>
      </c>
      <c r="C76" s="758"/>
      <c r="D76" s="758"/>
      <c r="E76" s="758"/>
      <c r="F76" s="758"/>
      <c r="G76" s="758"/>
      <c r="H76" s="758"/>
      <c r="I76" s="758"/>
      <c r="J76" s="758"/>
      <c r="K76" s="758"/>
      <c r="L76" s="758"/>
      <c r="M76" s="758"/>
      <c r="N76" s="758"/>
      <c r="O76" s="758"/>
      <c r="P76" s="758"/>
      <c r="Q76" s="758"/>
      <c r="R76" s="758"/>
      <c r="S76" s="758"/>
      <c r="T76" s="758"/>
      <c r="U76" s="758"/>
      <c r="V76" s="758"/>
      <c r="W76" s="758"/>
      <c r="X76" s="758"/>
      <c r="Y76" s="758"/>
      <c r="Z76" s="758"/>
      <c r="AA76" s="758"/>
      <c r="AB76" s="758"/>
      <c r="AC76" s="758"/>
      <c r="AD76" s="758"/>
      <c r="AE76" s="758"/>
      <c r="AF76" s="758"/>
      <c r="AG76" s="758"/>
      <c r="AH76" s="758"/>
      <c r="AI76" s="758"/>
      <c r="AJ76" s="758"/>
      <c r="AK76" s="758"/>
      <c r="AL76" s="758"/>
      <c r="AM76" s="758"/>
      <c r="AN76" s="758"/>
      <c r="AO76" s="758"/>
      <c r="AP76" s="758"/>
      <c r="AQ76" s="758"/>
      <c r="AR76" s="758"/>
      <c r="AS76" s="758"/>
      <c r="AT76" s="758"/>
      <c r="AU76" s="758"/>
      <c r="AV76" s="758"/>
      <c r="AW76" s="758"/>
      <c r="AX76" s="758"/>
      <c r="AY76" s="758"/>
      <c r="AZ76" s="758"/>
      <c r="BA76" s="758"/>
      <c r="BB76" s="758"/>
      <c r="BC76" s="758"/>
      <c r="BD76" s="758"/>
      <c r="BE76" s="758"/>
      <c r="BF76" s="758"/>
      <c r="BG76" s="758"/>
      <c r="BH76" s="758"/>
      <c r="BI76" s="758"/>
      <c r="BJ76" s="758"/>
      <c r="BK76" s="758"/>
      <c r="BL76" s="758"/>
      <c r="BM76" s="758"/>
      <c r="BN76" s="758"/>
      <c r="BO76" s="758"/>
      <c r="BP76" s="758"/>
      <c r="BQ76" s="758"/>
      <c r="BR76" s="758"/>
      <c r="BS76" s="758"/>
      <c r="BT76" s="758"/>
      <c r="BU76" s="758"/>
      <c r="BV76" s="758"/>
      <c r="BW76" s="758"/>
      <c r="BX76" s="758"/>
      <c r="BY76" s="758"/>
    </row>
    <row r="77" spans="1:77" s="759" customFormat="1" ht="12.95" customHeight="1" x14ac:dyDescent="0.2">
      <c r="A77" s="756" t="s">
        <v>6517</v>
      </c>
      <c r="B77" s="757">
        <v>48800</v>
      </c>
      <c r="C77" s="758"/>
      <c r="D77" s="758"/>
      <c r="E77" s="758"/>
      <c r="F77" s="758"/>
      <c r="G77" s="758"/>
      <c r="H77" s="758"/>
      <c r="I77" s="758"/>
      <c r="J77" s="758"/>
      <c r="K77" s="758"/>
      <c r="L77" s="758"/>
      <c r="M77" s="758"/>
      <c r="N77" s="758"/>
      <c r="O77" s="758"/>
      <c r="P77" s="758"/>
      <c r="Q77" s="758"/>
      <c r="R77" s="758"/>
      <c r="S77" s="758"/>
      <c r="T77" s="758"/>
      <c r="U77" s="758"/>
      <c r="V77" s="758"/>
      <c r="W77" s="758"/>
      <c r="X77" s="758"/>
      <c r="Y77" s="758"/>
      <c r="Z77" s="758"/>
      <c r="AA77" s="758"/>
      <c r="AB77" s="758"/>
      <c r="AC77" s="758"/>
      <c r="AD77" s="758"/>
      <c r="AE77" s="758"/>
      <c r="AF77" s="758"/>
      <c r="AG77" s="758"/>
      <c r="AH77" s="758"/>
      <c r="AI77" s="758"/>
      <c r="AJ77" s="758"/>
      <c r="AK77" s="758"/>
      <c r="AL77" s="758"/>
      <c r="AM77" s="758"/>
      <c r="AN77" s="758"/>
      <c r="AO77" s="758"/>
      <c r="AP77" s="758"/>
      <c r="AQ77" s="758"/>
      <c r="AR77" s="758"/>
      <c r="AS77" s="758"/>
      <c r="AT77" s="758"/>
      <c r="AU77" s="758"/>
      <c r="AV77" s="758"/>
      <c r="AW77" s="758"/>
      <c r="AX77" s="758"/>
      <c r="AY77" s="758"/>
      <c r="AZ77" s="758"/>
      <c r="BA77" s="758"/>
      <c r="BB77" s="758"/>
      <c r="BC77" s="758"/>
      <c r="BD77" s="758"/>
      <c r="BE77" s="758"/>
      <c r="BF77" s="758"/>
      <c r="BG77" s="758"/>
      <c r="BH77" s="758"/>
      <c r="BI77" s="758"/>
      <c r="BJ77" s="758"/>
      <c r="BK77" s="758"/>
      <c r="BL77" s="758"/>
      <c r="BM77" s="758"/>
      <c r="BN77" s="758"/>
      <c r="BO77" s="758"/>
      <c r="BP77" s="758"/>
      <c r="BQ77" s="758"/>
      <c r="BR77" s="758"/>
      <c r="BS77" s="758"/>
      <c r="BT77" s="758"/>
      <c r="BU77" s="758"/>
      <c r="BV77" s="758"/>
      <c r="BW77" s="758"/>
      <c r="BX77" s="758"/>
      <c r="BY77" s="758"/>
    </row>
    <row r="78" spans="1:77" s="759" customFormat="1" ht="12.95" customHeight="1" x14ac:dyDescent="0.2">
      <c r="A78" s="756" t="s">
        <v>6518</v>
      </c>
      <c r="B78" s="757">
        <v>54046</v>
      </c>
      <c r="C78" s="758"/>
      <c r="D78" s="758"/>
      <c r="E78" s="758"/>
      <c r="F78" s="758"/>
      <c r="G78" s="758"/>
      <c r="H78" s="758"/>
      <c r="I78" s="758"/>
      <c r="J78" s="758"/>
      <c r="K78" s="758"/>
      <c r="L78" s="758"/>
      <c r="M78" s="758"/>
      <c r="N78" s="758"/>
      <c r="O78" s="758"/>
      <c r="P78" s="758"/>
      <c r="Q78" s="758"/>
      <c r="R78" s="758"/>
      <c r="S78" s="758"/>
      <c r="T78" s="758"/>
      <c r="U78" s="758"/>
      <c r="V78" s="758"/>
      <c r="W78" s="758"/>
      <c r="X78" s="758"/>
      <c r="Y78" s="758"/>
      <c r="Z78" s="758"/>
      <c r="AA78" s="758"/>
      <c r="AB78" s="758"/>
      <c r="AC78" s="758"/>
      <c r="AD78" s="758"/>
      <c r="AE78" s="758"/>
      <c r="AF78" s="758"/>
      <c r="AG78" s="758"/>
      <c r="AH78" s="758"/>
      <c r="AI78" s="758"/>
      <c r="AJ78" s="758"/>
      <c r="AK78" s="758"/>
      <c r="AL78" s="758"/>
      <c r="AM78" s="758"/>
      <c r="AN78" s="758"/>
      <c r="AO78" s="758"/>
      <c r="AP78" s="758"/>
      <c r="AQ78" s="758"/>
      <c r="AR78" s="758"/>
      <c r="AS78" s="758"/>
      <c r="AT78" s="758"/>
      <c r="AU78" s="758"/>
      <c r="AV78" s="758"/>
      <c r="AW78" s="758"/>
      <c r="AX78" s="758"/>
      <c r="AY78" s="758"/>
      <c r="AZ78" s="758"/>
      <c r="BA78" s="758"/>
      <c r="BB78" s="758"/>
      <c r="BC78" s="758"/>
      <c r="BD78" s="758"/>
      <c r="BE78" s="758"/>
      <c r="BF78" s="758"/>
      <c r="BG78" s="758"/>
      <c r="BH78" s="758"/>
      <c r="BI78" s="758"/>
      <c r="BJ78" s="758"/>
      <c r="BK78" s="758"/>
      <c r="BL78" s="758"/>
      <c r="BM78" s="758"/>
      <c r="BN78" s="758"/>
      <c r="BO78" s="758"/>
      <c r="BP78" s="758"/>
      <c r="BQ78" s="758"/>
      <c r="BR78" s="758"/>
      <c r="BS78" s="758"/>
      <c r="BT78" s="758"/>
      <c r="BU78" s="758"/>
      <c r="BV78" s="758"/>
      <c r="BW78" s="758"/>
      <c r="BX78" s="758"/>
      <c r="BY78" s="758"/>
    </row>
    <row r="79" spans="1:77" s="759" customFormat="1" ht="12.95" customHeight="1" x14ac:dyDescent="0.2">
      <c r="A79" s="756" t="s">
        <v>6519</v>
      </c>
      <c r="B79" s="757">
        <v>50000</v>
      </c>
      <c r="C79" s="758"/>
      <c r="D79" s="758"/>
      <c r="E79" s="758"/>
      <c r="F79" s="758"/>
      <c r="G79" s="758"/>
      <c r="H79" s="758"/>
      <c r="I79" s="758"/>
      <c r="J79" s="758"/>
      <c r="K79" s="758"/>
      <c r="L79" s="758"/>
      <c r="M79" s="758"/>
      <c r="N79" s="758"/>
      <c r="O79" s="758"/>
      <c r="P79" s="758"/>
      <c r="Q79" s="758"/>
      <c r="R79" s="758"/>
      <c r="S79" s="758"/>
      <c r="T79" s="758"/>
      <c r="U79" s="758"/>
      <c r="V79" s="758"/>
      <c r="W79" s="758"/>
      <c r="X79" s="758"/>
      <c r="Y79" s="758"/>
      <c r="Z79" s="758"/>
      <c r="AA79" s="758"/>
      <c r="AB79" s="758"/>
      <c r="AC79" s="758"/>
      <c r="AD79" s="758"/>
      <c r="AE79" s="758"/>
      <c r="AF79" s="758"/>
      <c r="AG79" s="758"/>
      <c r="AH79" s="758"/>
      <c r="AI79" s="758"/>
      <c r="AJ79" s="758"/>
      <c r="AK79" s="758"/>
      <c r="AL79" s="758"/>
      <c r="AM79" s="758"/>
      <c r="AN79" s="758"/>
      <c r="AO79" s="758"/>
      <c r="AP79" s="758"/>
      <c r="AQ79" s="758"/>
      <c r="AR79" s="758"/>
      <c r="AS79" s="758"/>
      <c r="AT79" s="758"/>
      <c r="AU79" s="758"/>
      <c r="AV79" s="758"/>
      <c r="AW79" s="758"/>
      <c r="AX79" s="758"/>
      <c r="AY79" s="758"/>
      <c r="AZ79" s="758"/>
      <c r="BA79" s="758"/>
      <c r="BB79" s="758"/>
      <c r="BC79" s="758"/>
      <c r="BD79" s="758"/>
      <c r="BE79" s="758"/>
      <c r="BF79" s="758"/>
      <c r="BG79" s="758"/>
      <c r="BH79" s="758"/>
      <c r="BI79" s="758"/>
      <c r="BJ79" s="758"/>
      <c r="BK79" s="758"/>
      <c r="BL79" s="758"/>
      <c r="BM79" s="758"/>
      <c r="BN79" s="758"/>
      <c r="BO79" s="758"/>
      <c r="BP79" s="758"/>
      <c r="BQ79" s="758"/>
      <c r="BR79" s="758"/>
      <c r="BS79" s="758"/>
      <c r="BT79" s="758"/>
      <c r="BU79" s="758"/>
      <c r="BV79" s="758"/>
      <c r="BW79" s="758"/>
      <c r="BX79" s="758"/>
      <c r="BY79" s="758"/>
    </row>
    <row r="80" spans="1:77" s="759" customFormat="1" ht="12.95" customHeight="1" x14ac:dyDescent="0.2">
      <c r="A80" s="756" t="s">
        <v>6520</v>
      </c>
      <c r="B80" s="757">
        <v>50000</v>
      </c>
      <c r="C80" s="758"/>
      <c r="D80" s="758"/>
      <c r="E80" s="758"/>
      <c r="F80" s="758"/>
      <c r="G80" s="758"/>
      <c r="H80" s="758"/>
      <c r="I80" s="758"/>
      <c r="J80" s="758"/>
      <c r="K80" s="758"/>
      <c r="L80" s="758"/>
      <c r="M80" s="758"/>
      <c r="N80" s="758"/>
      <c r="O80" s="758"/>
      <c r="P80" s="758"/>
      <c r="Q80" s="758"/>
      <c r="R80" s="758"/>
      <c r="S80" s="758"/>
      <c r="T80" s="758"/>
      <c r="U80" s="758"/>
      <c r="V80" s="758"/>
      <c r="W80" s="758"/>
      <c r="X80" s="758"/>
      <c r="Y80" s="758"/>
      <c r="Z80" s="758"/>
      <c r="AA80" s="758"/>
      <c r="AB80" s="758"/>
      <c r="AC80" s="758"/>
      <c r="AD80" s="758"/>
      <c r="AE80" s="758"/>
      <c r="AF80" s="758"/>
      <c r="AG80" s="758"/>
      <c r="AH80" s="758"/>
      <c r="AI80" s="758"/>
      <c r="AJ80" s="758"/>
      <c r="AK80" s="758"/>
      <c r="AL80" s="758"/>
      <c r="AM80" s="758"/>
      <c r="AN80" s="758"/>
      <c r="AO80" s="758"/>
      <c r="AP80" s="758"/>
      <c r="AQ80" s="758"/>
      <c r="AR80" s="758"/>
      <c r="AS80" s="758"/>
      <c r="AT80" s="758"/>
      <c r="AU80" s="758"/>
      <c r="AV80" s="758"/>
      <c r="AW80" s="758"/>
      <c r="AX80" s="758"/>
      <c r="AY80" s="758"/>
      <c r="AZ80" s="758"/>
      <c r="BA80" s="758"/>
      <c r="BB80" s="758"/>
      <c r="BC80" s="758"/>
      <c r="BD80" s="758"/>
      <c r="BE80" s="758"/>
      <c r="BF80" s="758"/>
      <c r="BG80" s="758"/>
      <c r="BH80" s="758"/>
      <c r="BI80" s="758"/>
      <c r="BJ80" s="758"/>
      <c r="BK80" s="758"/>
      <c r="BL80" s="758"/>
      <c r="BM80" s="758"/>
      <c r="BN80" s="758"/>
      <c r="BO80" s="758"/>
      <c r="BP80" s="758"/>
      <c r="BQ80" s="758"/>
      <c r="BR80" s="758"/>
      <c r="BS80" s="758"/>
      <c r="BT80" s="758"/>
      <c r="BU80" s="758"/>
      <c r="BV80" s="758"/>
      <c r="BW80" s="758"/>
      <c r="BX80" s="758"/>
      <c r="BY80" s="758"/>
    </row>
    <row r="81" spans="1:77" s="759" customFormat="1" ht="12.95" customHeight="1" x14ac:dyDescent="0.2">
      <c r="A81" s="756" t="s">
        <v>6521</v>
      </c>
      <c r="B81" s="757">
        <v>50000</v>
      </c>
      <c r="C81" s="758"/>
      <c r="D81" s="758"/>
      <c r="E81" s="758"/>
      <c r="F81" s="758"/>
      <c r="G81" s="758"/>
      <c r="H81" s="758"/>
      <c r="I81" s="758"/>
      <c r="J81" s="758"/>
      <c r="K81" s="758"/>
      <c r="L81" s="758"/>
      <c r="M81" s="758"/>
      <c r="N81" s="758"/>
      <c r="O81" s="758"/>
      <c r="P81" s="758"/>
      <c r="Q81" s="758"/>
      <c r="R81" s="758"/>
      <c r="S81" s="758"/>
      <c r="T81" s="758"/>
      <c r="U81" s="758"/>
      <c r="V81" s="758"/>
      <c r="W81" s="758"/>
      <c r="X81" s="758"/>
      <c r="Y81" s="758"/>
      <c r="Z81" s="758"/>
      <c r="AA81" s="758"/>
      <c r="AB81" s="758"/>
      <c r="AC81" s="758"/>
      <c r="AD81" s="758"/>
      <c r="AE81" s="758"/>
      <c r="AF81" s="758"/>
      <c r="AG81" s="758"/>
      <c r="AH81" s="758"/>
      <c r="AI81" s="758"/>
      <c r="AJ81" s="758"/>
      <c r="AK81" s="758"/>
      <c r="AL81" s="758"/>
      <c r="AM81" s="758"/>
      <c r="AN81" s="758"/>
      <c r="AO81" s="758"/>
      <c r="AP81" s="758"/>
      <c r="AQ81" s="758"/>
      <c r="AR81" s="758"/>
      <c r="AS81" s="758"/>
      <c r="AT81" s="758"/>
      <c r="AU81" s="758"/>
      <c r="AV81" s="758"/>
      <c r="AW81" s="758"/>
      <c r="AX81" s="758"/>
      <c r="AY81" s="758"/>
      <c r="AZ81" s="758"/>
      <c r="BA81" s="758"/>
      <c r="BB81" s="758"/>
      <c r="BC81" s="758"/>
      <c r="BD81" s="758"/>
      <c r="BE81" s="758"/>
      <c r="BF81" s="758"/>
      <c r="BG81" s="758"/>
      <c r="BH81" s="758"/>
      <c r="BI81" s="758"/>
      <c r="BJ81" s="758"/>
      <c r="BK81" s="758"/>
      <c r="BL81" s="758"/>
      <c r="BM81" s="758"/>
      <c r="BN81" s="758"/>
      <c r="BO81" s="758"/>
      <c r="BP81" s="758"/>
      <c r="BQ81" s="758"/>
      <c r="BR81" s="758"/>
      <c r="BS81" s="758"/>
      <c r="BT81" s="758"/>
      <c r="BU81" s="758"/>
      <c r="BV81" s="758"/>
      <c r="BW81" s="758"/>
      <c r="BX81" s="758"/>
      <c r="BY81" s="758"/>
    </row>
    <row r="82" spans="1:77" s="759" customFormat="1" ht="12.95" customHeight="1" x14ac:dyDescent="0.2">
      <c r="A82" s="756" t="s">
        <v>6522</v>
      </c>
      <c r="B82" s="757">
        <v>145613.89000000001</v>
      </c>
      <c r="C82" s="758"/>
      <c r="D82" s="758"/>
      <c r="E82" s="758"/>
      <c r="F82" s="758"/>
      <c r="G82" s="758"/>
      <c r="H82" s="758"/>
      <c r="I82" s="758"/>
      <c r="J82" s="758"/>
      <c r="K82" s="758"/>
      <c r="L82" s="758"/>
      <c r="M82" s="758"/>
      <c r="N82" s="758"/>
      <c r="O82" s="758"/>
      <c r="P82" s="758"/>
      <c r="Q82" s="758"/>
      <c r="R82" s="758"/>
      <c r="S82" s="758"/>
      <c r="T82" s="758"/>
      <c r="U82" s="758"/>
      <c r="V82" s="758"/>
      <c r="W82" s="758"/>
      <c r="X82" s="758"/>
      <c r="Y82" s="758"/>
      <c r="Z82" s="758"/>
      <c r="AA82" s="758"/>
      <c r="AB82" s="758"/>
      <c r="AC82" s="758"/>
      <c r="AD82" s="758"/>
      <c r="AE82" s="758"/>
      <c r="AF82" s="758"/>
      <c r="AG82" s="758"/>
      <c r="AH82" s="758"/>
      <c r="AI82" s="758"/>
      <c r="AJ82" s="758"/>
      <c r="AK82" s="758"/>
      <c r="AL82" s="758"/>
      <c r="AM82" s="758"/>
      <c r="AN82" s="758"/>
      <c r="AO82" s="758"/>
      <c r="AP82" s="758"/>
      <c r="AQ82" s="758"/>
      <c r="AR82" s="758"/>
      <c r="AS82" s="758"/>
      <c r="AT82" s="758"/>
      <c r="AU82" s="758"/>
      <c r="AV82" s="758"/>
      <c r="AW82" s="758"/>
      <c r="AX82" s="758"/>
      <c r="AY82" s="758"/>
      <c r="AZ82" s="758"/>
      <c r="BA82" s="758"/>
      <c r="BB82" s="758"/>
      <c r="BC82" s="758"/>
      <c r="BD82" s="758"/>
      <c r="BE82" s="758"/>
      <c r="BF82" s="758"/>
      <c r="BG82" s="758"/>
      <c r="BH82" s="758"/>
      <c r="BI82" s="758"/>
      <c r="BJ82" s="758"/>
      <c r="BK82" s="758"/>
      <c r="BL82" s="758"/>
      <c r="BM82" s="758"/>
      <c r="BN82" s="758"/>
      <c r="BO82" s="758"/>
      <c r="BP82" s="758"/>
      <c r="BQ82" s="758"/>
      <c r="BR82" s="758"/>
      <c r="BS82" s="758"/>
      <c r="BT82" s="758"/>
      <c r="BU82" s="758"/>
      <c r="BV82" s="758"/>
      <c r="BW82" s="758"/>
      <c r="BX82" s="758"/>
      <c r="BY82" s="758"/>
    </row>
    <row r="83" spans="1:77" s="759" customFormat="1" ht="12.95" customHeight="1" x14ac:dyDescent="0.2">
      <c r="A83" s="756" t="s">
        <v>6523</v>
      </c>
      <c r="B83" s="757">
        <v>5170</v>
      </c>
      <c r="C83" s="758"/>
      <c r="D83" s="758"/>
      <c r="E83" s="758"/>
      <c r="F83" s="758"/>
      <c r="G83" s="758"/>
      <c r="H83" s="758"/>
      <c r="I83" s="758"/>
      <c r="J83" s="758"/>
      <c r="K83" s="758"/>
      <c r="L83" s="758"/>
      <c r="M83" s="758"/>
      <c r="N83" s="758"/>
      <c r="O83" s="758"/>
      <c r="P83" s="758"/>
      <c r="Q83" s="758"/>
      <c r="R83" s="758"/>
      <c r="S83" s="758"/>
      <c r="T83" s="758"/>
      <c r="U83" s="758"/>
      <c r="V83" s="758"/>
      <c r="W83" s="758"/>
      <c r="X83" s="758"/>
      <c r="Y83" s="758"/>
      <c r="Z83" s="758"/>
      <c r="AA83" s="758"/>
      <c r="AB83" s="758"/>
      <c r="AC83" s="758"/>
      <c r="AD83" s="758"/>
      <c r="AE83" s="758"/>
      <c r="AF83" s="758"/>
      <c r="AG83" s="758"/>
      <c r="AH83" s="758"/>
      <c r="AI83" s="758"/>
      <c r="AJ83" s="758"/>
      <c r="AK83" s="758"/>
      <c r="AL83" s="758"/>
      <c r="AM83" s="758"/>
      <c r="AN83" s="758"/>
      <c r="AO83" s="758"/>
      <c r="AP83" s="758"/>
      <c r="AQ83" s="758"/>
      <c r="AR83" s="758"/>
      <c r="AS83" s="758"/>
      <c r="AT83" s="758"/>
      <c r="AU83" s="758"/>
      <c r="AV83" s="758"/>
      <c r="AW83" s="758"/>
      <c r="AX83" s="758"/>
      <c r="AY83" s="758"/>
      <c r="AZ83" s="758"/>
      <c r="BA83" s="758"/>
      <c r="BB83" s="758"/>
      <c r="BC83" s="758"/>
      <c r="BD83" s="758"/>
      <c r="BE83" s="758"/>
      <c r="BF83" s="758"/>
      <c r="BG83" s="758"/>
      <c r="BH83" s="758"/>
      <c r="BI83" s="758"/>
      <c r="BJ83" s="758"/>
      <c r="BK83" s="758"/>
      <c r="BL83" s="758"/>
      <c r="BM83" s="758"/>
      <c r="BN83" s="758"/>
      <c r="BO83" s="758"/>
      <c r="BP83" s="758"/>
      <c r="BQ83" s="758"/>
      <c r="BR83" s="758"/>
      <c r="BS83" s="758"/>
      <c r="BT83" s="758"/>
      <c r="BU83" s="758"/>
      <c r="BV83" s="758"/>
      <c r="BW83" s="758"/>
      <c r="BX83" s="758"/>
      <c r="BY83" s="758"/>
    </row>
    <row r="84" spans="1:77" s="759" customFormat="1" ht="12.95" customHeight="1" x14ac:dyDescent="0.2">
      <c r="A84" s="756" t="s">
        <v>6524</v>
      </c>
      <c r="B84" s="757">
        <v>100000</v>
      </c>
      <c r="C84" s="758"/>
      <c r="D84" s="758"/>
      <c r="E84" s="758"/>
      <c r="F84" s="758"/>
      <c r="G84" s="758"/>
      <c r="H84" s="758"/>
      <c r="I84" s="758"/>
      <c r="J84" s="758"/>
      <c r="K84" s="758"/>
      <c r="L84" s="758"/>
      <c r="M84" s="758"/>
      <c r="N84" s="758"/>
      <c r="O84" s="758"/>
      <c r="P84" s="758"/>
      <c r="Q84" s="758"/>
      <c r="R84" s="758"/>
      <c r="S84" s="758"/>
      <c r="T84" s="758"/>
      <c r="U84" s="758"/>
      <c r="V84" s="758"/>
      <c r="W84" s="758"/>
      <c r="X84" s="758"/>
      <c r="Y84" s="758"/>
      <c r="Z84" s="758"/>
      <c r="AA84" s="758"/>
      <c r="AB84" s="758"/>
      <c r="AC84" s="758"/>
      <c r="AD84" s="758"/>
      <c r="AE84" s="758"/>
      <c r="AF84" s="758"/>
      <c r="AG84" s="758"/>
      <c r="AH84" s="758"/>
      <c r="AI84" s="758"/>
      <c r="AJ84" s="758"/>
      <c r="AK84" s="758"/>
      <c r="AL84" s="758"/>
      <c r="AM84" s="758"/>
      <c r="AN84" s="758"/>
      <c r="AO84" s="758"/>
      <c r="AP84" s="758"/>
      <c r="AQ84" s="758"/>
      <c r="AR84" s="758"/>
      <c r="AS84" s="758"/>
      <c r="AT84" s="758"/>
      <c r="AU84" s="758"/>
      <c r="AV84" s="758"/>
      <c r="AW84" s="758"/>
      <c r="AX84" s="758"/>
      <c r="AY84" s="758"/>
      <c r="AZ84" s="758"/>
      <c r="BA84" s="758"/>
      <c r="BB84" s="758"/>
      <c r="BC84" s="758"/>
      <c r="BD84" s="758"/>
      <c r="BE84" s="758"/>
      <c r="BF84" s="758"/>
      <c r="BG84" s="758"/>
      <c r="BH84" s="758"/>
      <c r="BI84" s="758"/>
      <c r="BJ84" s="758"/>
      <c r="BK84" s="758"/>
      <c r="BL84" s="758"/>
      <c r="BM84" s="758"/>
      <c r="BN84" s="758"/>
      <c r="BO84" s="758"/>
      <c r="BP84" s="758"/>
      <c r="BQ84" s="758"/>
      <c r="BR84" s="758"/>
      <c r="BS84" s="758"/>
      <c r="BT84" s="758"/>
      <c r="BU84" s="758"/>
      <c r="BV84" s="758"/>
      <c r="BW84" s="758"/>
      <c r="BX84" s="758"/>
      <c r="BY84" s="758"/>
    </row>
    <row r="85" spans="1:77" s="759" customFormat="1" ht="12.95" customHeight="1" x14ac:dyDescent="0.2">
      <c r="A85" s="756" t="s">
        <v>6525</v>
      </c>
      <c r="B85" s="757">
        <v>40246.339999999997</v>
      </c>
      <c r="C85" s="758"/>
      <c r="D85" s="758"/>
      <c r="E85" s="758"/>
      <c r="F85" s="758"/>
      <c r="G85" s="758"/>
      <c r="H85" s="758"/>
      <c r="I85" s="758"/>
      <c r="J85" s="758"/>
      <c r="K85" s="758"/>
      <c r="L85" s="758"/>
      <c r="M85" s="758"/>
      <c r="N85" s="758"/>
      <c r="O85" s="758"/>
      <c r="P85" s="758"/>
      <c r="Q85" s="758"/>
      <c r="R85" s="758"/>
      <c r="S85" s="758"/>
      <c r="T85" s="758"/>
      <c r="U85" s="758"/>
      <c r="V85" s="758"/>
      <c r="W85" s="758"/>
      <c r="X85" s="758"/>
      <c r="Y85" s="758"/>
      <c r="Z85" s="758"/>
      <c r="AA85" s="758"/>
      <c r="AB85" s="758"/>
      <c r="AC85" s="758"/>
      <c r="AD85" s="758"/>
      <c r="AE85" s="758"/>
      <c r="AF85" s="758"/>
      <c r="AG85" s="758"/>
      <c r="AH85" s="758"/>
      <c r="AI85" s="758"/>
      <c r="AJ85" s="758"/>
      <c r="AK85" s="758"/>
      <c r="AL85" s="758"/>
      <c r="AM85" s="758"/>
      <c r="AN85" s="758"/>
      <c r="AO85" s="758"/>
      <c r="AP85" s="758"/>
      <c r="AQ85" s="758"/>
      <c r="AR85" s="758"/>
      <c r="AS85" s="758"/>
      <c r="AT85" s="758"/>
      <c r="AU85" s="758"/>
      <c r="AV85" s="758"/>
      <c r="AW85" s="758"/>
      <c r="AX85" s="758"/>
      <c r="AY85" s="758"/>
      <c r="AZ85" s="758"/>
      <c r="BA85" s="758"/>
      <c r="BB85" s="758"/>
      <c r="BC85" s="758"/>
      <c r="BD85" s="758"/>
      <c r="BE85" s="758"/>
      <c r="BF85" s="758"/>
      <c r="BG85" s="758"/>
      <c r="BH85" s="758"/>
      <c r="BI85" s="758"/>
      <c r="BJ85" s="758"/>
      <c r="BK85" s="758"/>
      <c r="BL85" s="758"/>
      <c r="BM85" s="758"/>
      <c r="BN85" s="758"/>
      <c r="BO85" s="758"/>
      <c r="BP85" s="758"/>
      <c r="BQ85" s="758"/>
      <c r="BR85" s="758"/>
      <c r="BS85" s="758"/>
      <c r="BT85" s="758"/>
      <c r="BU85" s="758"/>
      <c r="BV85" s="758"/>
      <c r="BW85" s="758"/>
      <c r="BX85" s="758"/>
      <c r="BY85" s="758"/>
    </row>
    <row r="86" spans="1:77" s="759" customFormat="1" ht="12.95" customHeight="1" x14ac:dyDescent="0.2">
      <c r="A86" s="756" t="s">
        <v>6526</v>
      </c>
      <c r="B86" s="757">
        <v>100000</v>
      </c>
      <c r="C86" s="758"/>
      <c r="D86" s="758"/>
      <c r="E86" s="758"/>
      <c r="F86" s="758"/>
      <c r="G86" s="758"/>
      <c r="H86" s="758"/>
      <c r="I86" s="758"/>
      <c r="J86" s="758"/>
      <c r="K86" s="758"/>
      <c r="L86" s="758"/>
      <c r="M86" s="758"/>
      <c r="N86" s="758"/>
      <c r="O86" s="758"/>
      <c r="P86" s="758"/>
      <c r="Q86" s="758"/>
      <c r="R86" s="758"/>
      <c r="S86" s="758"/>
      <c r="T86" s="758"/>
      <c r="U86" s="758"/>
      <c r="V86" s="758"/>
      <c r="W86" s="758"/>
      <c r="X86" s="758"/>
      <c r="Y86" s="758"/>
      <c r="Z86" s="758"/>
      <c r="AA86" s="758"/>
      <c r="AB86" s="758"/>
      <c r="AC86" s="758"/>
      <c r="AD86" s="758"/>
      <c r="AE86" s="758"/>
      <c r="AF86" s="758"/>
      <c r="AG86" s="758"/>
      <c r="AH86" s="758"/>
      <c r="AI86" s="758"/>
      <c r="AJ86" s="758"/>
      <c r="AK86" s="758"/>
      <c r="AL86" s="758"/>
      <c r="AM86" s="758"/>
      <c r="AN86" s="758"/>
      <c r="AO86" s="758"/>
      <c r="AP86" s="758"/>
      <c r="AQ86" s="758"/>
      <c r="AR86" s="758"/>
      <c r="AS86" s="758"/>
      <c r="AT86" s="758"/>
      <c r="AU86" s="758"/>
      <c r="AV86" s="758"/>
      <c r="AW86" s="758"/>
      <c r="AX86" s="758"/>
      <c r="AY86" s="758"/>
      <c r="AZ86" s="758"/>
      <c r="BA86" s="758"/>
      <c r="BB86" s="758"/>
      <c r="BC86" s="758"/>
      <c r="BD86" s="758"/>
      <c r="BE86" s="758"/>
      <c r="BF86" s="758"/>
      <c r="BG86" s="758"/>
      <c r="BH86" s="758"/>
      <c r="BI86" s="758"/>
      <c r="BJ86" s="758"/>
      <c r="BK86" s="758"/>
      <c r="BL86" s="758"/>
      <c r="BM86" s="758"/>
      <c r="BN86" s="758"/>
      <c r="BO86" s="758"/>
      <c r="BP86" s="758"/>
      <c r="BQ86" s="758"/>
      <c r="BR86" s="758"/>
      <c r="BS86" s="758"/>
      <c r="BT86" s="758"/>
      <c r="BU86" s="758"/>
      <c r="BV86" s="758"/>
      <c r="BW86" s="758"/>
      <c r="BX86" s="758"/>
      <c r="BY86" s="758"/>
    </row>
    <row r="87" spans="1:77" s="759" customFormat="1" ht="12.95" customHeight="1" x14ac:dyDescent="0.2">
      <c r="A87" s="756" t="s">
        <v>6527</v>
      </c>
      <c r="B87" s="757">
        <v>150000</v>
      </c>
      <c r="C87" s="758"/>
      <c r="D87" s="758"/>
      <c r="E87" s="758"/>
      <c r="F87" s="758"/>
      <c r="G87" s="758"/>
      <c r="H87" s="758"/>
      <c r="I87" s="758"/>
      <c r="J87" s="758"/>
      <c r="K87" s="758"/>
      <c r="L87" s="758"/>
      <c r="M87" s="758"/>
      <c r="N87" s="758"/>
      <c r="O87" s="758"/>
      <c r="P87" s="758"/>
      <c r="Q87" s="758"/>
      <c r="R87" s="758"/>
      <c r="S87" s="758"/>
      <c r="T87" s="758"/>
      <c r="U87" s="758"/>
      <c r="V87" s="758"/>
      <c r="W87" s="758"/>
      <c r="X87" s="758"/>
      <c r="Y87" s="758"/>
      <c r="Z87" s="758"/>
      <c r="AA87" s="758"/>
      <c r="AB87" s="758"/>
      <c r="AC87" s="758"/>
      <c r="AD87" s="758"/>
      <c r="AE87" s="758"/>
      <c r="AF87" s="758"/>
      <c r="AG87" s="758"/>
      <c r="AH87" s="758"/>
      <c r="AI87" s="758"/>
      <c r="AJ87" s="758"/>
      <c r="AK87" s="758"/>
      <c r="AL87" s="758"/>
      <c r="AM87" s="758"/>
      <c r="AN87" s="758"/>
      <c r="AO87" s="758"/>
      <c r="AP87" s="758"/>
      <c r="AQ87" s="758"/>
      <c r="AR87" s="758"/>
      <c r="AS87" s="758"/>
      <c r="AT87" s="758"/>
      <c r="AU87" s="758"/>
      <c r="AV87" s="758"/>
      <c r="AW87" s="758"/>
      <c r="AX87" s="758"/>
      <c r="AY87" s="758"/>
      <c r="AZ87" s="758"/>
      <c r="BA87" s="758"/>
      <c r="BB87" s="758"/>
      <c r="BC87" s="758"/>
      <c r="BD87" s="758"/>
      <c r="BE87" s="758"/>
      <c r="BF87" s="758"/>
      <c r="BG87" s="758"/>
      <c r="BH87" s="758"/>
      <c r="BI87" s="758"/>
      <c r="BJ87" s="758"/>
      <c r="BK87" s="758"/>
      <c r="BL87" s="758"/>
      <c r="BM87" s="758"/>
      <c r="BN87" s="758"/>
      <c r="BO87" s="758"/>
      <c r="BP87" s="758"/>
      <c r="BQ87" s="758"/>
      <c r="BR87" s="758"/>
      <c r="BS87" s="758"/>
      <c r="BT87" s="758"/>
      <c r="BU87" s="758"/>
      <c r="BV87" s="758"/>
      <c r="BW87" s="758"/>
      <c r="BX87" s="758"/>
      <c r="BY87" s="758"/>
    </row>
    <row r="88" spans="1:77" s="759" customFormat="1" ht="12.95" customHeight="1" x14ac:dyDescent="0.2">
      <c r="A88" s="756" t="s">
        <v>6528</v>
      </c>
      <c r="B88" s="757">
        <v>199268</v>
      </c>
      <c r="C88" s="758"/>
      <c r="D88" s="758"/>
      <c r="E88" s="758"/>
      <c r="F88" s="758"/>
      <c r="G88" s="758"/>
      <c r="H88" s="758"/>
      <c r="I88" s="758"/>
      <c r="J88" s="758"/>
      <c r="K88" s="758"/>
      <c r="L88" s="758"/>
      <c r="M88" s="758"/>
      <c r="N88" s="758"/>
      <c r="O88" s="758"/>
      <c r="P88" s="758"/>
      <c r="Q88" s="758"/>
      <c r="R88" s="758"/>
      <c r="S88" s="758"/>
      <c r="T88" s="758"/>
      <c r="U88" s="758"/>
      <c r="V88" s="758"/>
      <c r="W88" s="758"/>
      <c r="X88" s="758"/>
      <c r="Y88" s="758"/>
      <c r="Z88" s="758"/>
      <c r="AA88" s="758"/>
      <c r="AB88" s="758"/>
      <c r="AC88" s="758"/>
      <c r="AD88" s="758"/>
      <c r="AE88" s="758"/>
      <c r="AF88" s="758"/>
      <c r="AG88" s="758"/>
      <c r="AH88" s="758"/>
      <c r="AI88" s="758"/>
      <c r="AJ88" s="758"/>
      <c r="AK88" s="758"/>
      <c r="AL88" s="758"/>
      <c r="AM88" s="758"/>
      <c r="AN88" s="758"/>
      <c r="AO88" s="758"/>
      <c r="AP88" s="758"/>
      <c r="AQ88" s="758"/>
      <c r="AR88" s="758"/>
      <c r="AS88" s="758"/>
      <c r="AT88" s="758"/>
      <c r="AU88" s="758"/>
      <c r="AV88" s="758"/>
      <c r="AW88" s="758"/>
      <c r="AX88" s="758"/>
      <c r="AY88" s="758"/>
      <c r="AZ88" s="758"/>
      <c r="BA88" s="758"/>
      <c r="BB88" s="758"/>
      <c r="BC88" s="758"/>
      <c r="BD88" s="758"/>
      <c r="BE88" s="758"/>
      <c r="BF88" s="758"/>
      <c r="BG88" s="758"/>
      <c r="BH88" s="758"/>
      <c r="BI88" s="758"/>
      <c r="BJ88" s="758"/>
      <c r="BK88" s="758"/>
      <c r="BL88" s="758"/>
      <c r="BM88" s="758"/>
      <c r="BN88" s="758"/>
      <c r="BO88" s="758"/>
      <c r="BP88" s="758"/>
      <c r="BQ88" s="758"/>
      <c r="BR88" s="758"/>
      <c r="BS88" s="758"/>
      <c r="BT88" s="758"/>
      <c r="BU88" s="758"/>
      <c r="BV88" s="758"/>
      <c r="BW88" s="758"/>
      <c r="BX88" s="758"/>
      <c r="BY88" s="758"/>
    </row>
    <row r="89" spans="1:77" s="759" customFormat="1" ht="12.95" customHeight="1" x14ac:dyDescent="0.2">
      <c r="A89" s="756" t="s">
        <v>6529</v>
      </c>
      <c r="B89" s="757">
        <v>100000</v>
      </c>
      <c r="C89" s="758"/>
      <c r="D89" s="758"/>
      <c r="E89" s="758"/>
      <c r="F89" s="758"/>
      <c r="G89" s="758"/>
      <c r="H89" s="758"/>
      <c r="I89" s="758"/>
      <c r="J89" s="758"/>
      <c r="K89" s="758"/>
      <c r="L89" s="758"/>
      <c r="M89" s="758"/>
      <c r="N89" s="758"/>
      <c r="O89" s="758"/>
      <c r="P89" s="758"/>
      <c r="Q89" s="758"/>
      <c r="R89" s="758"/>
      <c r="S89" s="758"/>
      <c r="T89" s="758"/>
      <c r="U89" s="758"/>
      <c r="V89" s="758"/>
      <c r="W89" s="758"/>
      <c r="X89" s="758"/>
      <c r="Y89" s="758"/>
      <c r="Z89" s="758"/>
      <c r="AA89" s="758"/>
      <c r="AB89" s="758"/>
      <c r="AC89" s="758"/>
      <c r="AD89" s="758"/>
      <c r="AE89" s="758"/>
      <c r="AF89" s="758"/>
      <c r="AG89" s="758"/>
      <c r="AH89" s="758"/>
      <c r="AI89" s="758"/>
      <c r="AJ89" s="758"/>
      <c r="AK89" s="758"/>
      <c r="AL89" s="758"/>
      <c r="AM89" s="758"/>
      <c r="AN89" s="758"/>
      <c r="AO89" s="758"/>
      <c r="AP89" s="758"/>
      <c r="AQ89" s="758"/>
      <c r="AR89" s="758"/>
      <c r="AS89" s="758"/>
      <c r="AT89" s="758"/>
      <c r="AU89" s="758"/>
      <c r="AV89" s="758"/>
      <c r="AW89" s="758"/>
      <c r="AX89" s="758"/>
      <c r="AY89" s="758"/>
      <c r="AZ89" s="758"/>
      <c r="BA89" s="758"/>
      <c r="BB89" s="758"/>
      <c r="BC89" s="758"/>
      <c r="BD89" s="758"/>
      <c r="BE89" s="758"/>
      <c r="BF89" s="758"/>
      <c r="BG89" s="758"/>
      <c r="BH89" s="758"/>
      <c r="BI89" s="758"/>
      <c r="BJ89" s="758"/>
      <c r="BK89" s="758"/>
      <c r="BL89" s="758"/>
      <c r="BM89" s="758"/>
      <c r="BN89" s="758"/>
      <c r="BO89" s="758"/>
      <c r="BP89" s="758"/>
      <c r="BQ89" s="758"/>
      <c r="BR89" s="758"/>
      <c r="BS89" s="758"/>
      <c r="BT89" s="758"/>
      <c r="BU89" s="758"/>
      <c r="BV89" s="758"/>
      <c r="BW89" s="758"/>
      <c r="BX89" s="758"/>
      <c r="BY89" s="758"/>
    </row>
    <row r="90" spans="1:77" s="759" customFormat="1" ht="12.95" customHeight="1" x14ac:dyDescent="0.2">
      <c r="A90" s="756" t="s">
        <v>6530</v>
      </c>
      <c r="B90" s="757">
        <v>260777</v>
      </c>
      <c r="C90" s="758"/>
      <c r="D90" s="758"/>
      <c r="E90" s="758"/>
      <c r="F90" s="758"/>
      <c r="G90" s="758"/>
      <c r="H90" s="758"/>
      <c r="I90" s="758"/>
      <c r="J90" s="758"/>
      <c r="K90" s="758"/>
      <c r="L90" s="758"/>
      <c r="M90" s="758"/>
      <c r="N90" s="758"/>
      <c r="O90" s="758"/>
      <c r="P90" s="758"/>
      <c r="Q90" s="758"/>
      <c r="R90" s="758"/>
      <c r="S90" s="758"/>
      <c r="T90" s="758"/>
      <c r="U90" s="758"/>
      <c r="V90" s="758"/>
      <c r="W90" s="758"/>
      <c r="X90" s="758"/>
      <c r="Y90" s="758"/>
      <c r="Z90" s="758"/>
      <c r="AA90" s="758"/>
      <c r="AB90" s="758"/>
      <c r="AC90" s="758"/>
      <c r="AD90" s="758"/>
      <c r="AE90" s="758"/>
      <c r="AF90" s="758"/>
      <c r="AG90" s="758"/>
      <c r="AH90" s="758"/>
      <c r="AI90" s="758"/>
      <c r="AJ90" s="758"/>
      <c r="AK90" s="758"/>
      <c r="AL90" s="758"/>
      <c r="AM90" s="758"/>
      <c r="AN90" s="758"/>
      <c r="AO90" s="758"/>
      <c r="AP90" s="758"/>
      <c r="AQ90" s="758"/>
      <c r="AR90" s="758"/>
      <c r="AS90" s="758"/>
      <c r="AT90" s="758"/>
      <c r="AU90" s="758"/>
      <c r="AV90" s="758"/>
      <c r="AW90" s="758"/>
      <c r="AX90" s="758"/>
      <c r="AY90" s="758"/>
      <c r="AZ90" s="758"/>
      <c r="BA90" s="758"/>
      <c r="BB90" s="758"/>
      <c r="BC90" s="758"/>
      <c r="BD90" s="758"/>
      <c r="BE90" s="758"/>
      <c r="BF90" s="758"/>
      <c r="BG90" s="758"/>
      <c r="BH90" s="758"/>
      <c r="BI90" s="758"/>
      <c r="BJ90" s="758"/>
      <c r="BK90" s="758"/>
      <c r="BL90" s="758"/>
      <c r="BM90" s="758"/>
      <c r="BN90" s="758"/>
      <c r="BO90" s="758"/>
      <c r="BP90" s="758"/>
      <c r="BQ90" s="758"/>
      <c r="BR90" s="758"/>
      <c r="BS90" s="758"/>
      <c r="BT90" s="758"/>
      <c r="BU90" s="758"/>
      <c r="BV90" s="758"/>
      <c r="BW90" s="758"/>
      <c r="BX90" s="758"/>
      <c r="BY90" s="758"/>
    </row>
    <row r="91" spans="1:77" s="759" customFormat="1" ht="12.95" customHeight="1" x14ac:dyDescent="0.2">
      <c r="A91" s="756" t="s">
        <v>6531</v>
      </c>
      <c r="B91" s="757">
        <v>150000</v>
      </c>
      <c r="C91" s="758"/>
      <c r="D91" s="758"/>
      <c r="E91" s="758"/>
      <c r="F91" s="758"/>
      <c r="G91" s="758"/>
      <c r="H91" s="758"/>
      <c r="I91" s="758"/>
      <c r="J91" s="758"/>
      <c r="K91" s="758"/>
      <c r="L91" s="758"/>
      <c r="M91" s="758"/>
      <c r="N91" s="758"/>
      <c r="O91" s="758"/>
      <c r="P91" s="758"/>
      <c r="Q91" s="758"/>
      <c r="R91" s="758"/>
      <c r="S91" s="758"/>
      <c r="T91" s="758"/>
      <c r="U91" s="758"/>
      <c r="V91" s="758"/>
      <c r="W91" s="758"/>
      <c r="X91" s="758"/>
      <c r="Y91" s="758"/>
      <c r="Z91" s="758"/>
      <c r="AA91" s="758"/>
      <c r="AB91" s="758"/>
      <c r="AC91" s="758"/>
      <c r="AD91" s="758"/>
      <c r="AE91" s="758"/>
      <c r="AF91" s="758"/>
      <c r="AG91" s="758"/>
      <c r="AH91" s="758"/>
      <c r="AI91" s="758"/>
      <c r="AJ91" s="758"/>
      <c r="AK91" s="758"/>
      <c r="AL91" s="758"/>
      <c r="AM91" s="758"/>
      <c r="AN91" s="758"/>
      <c r="AO91" s="758"/>
      <c r="AP91" s="758"/>
      <c r="AQ91" s="758"/>
      <c r="AR91" s="758"/>
      <c r="AS91" s="758"/>
      <c r="AT91" s="758"/>
      <c r="AU91" s="758"/>
      <c r="AV91" s="758"/>
      <c r="AW91" s="758"/>
      <c r="AX91" s="758"/>
      <c r="AY91" s="758"/>
      <c r="AZ91" s="758"/>
      <c r="BA91" s="758"/>
      <c r="BB91" s="758"/>
      <c r="BC91" s="758"/>
      <c r="BD91" s="758"/>
      <c r="BE91" s="758"/>
      <c r="BF91" s="758"/>
      <c r="BG91" s="758"/>
      <c r="BH91" s="758"/>
      <c r="BI91" s="758"/>
      <c r="BJ91" s="758"/>
      <c r="BK91" s="758"/>
      <c r="BL91" s="758"/>
      <c r="BM91" s="758"/>
      <c r="BN91" s="758"/>
      <c r="BO91" s="758"/>
      <c r="BP91" s="758"/>
      <c r="BQ91" s="758"/>
      <c r="BR91" s="758"/>
      <c r="BS91" s="758"/>
      <c r="BT91" s="758"/>
      <c r="BU91" s="758"/>
      <c r="BV91" s="758"/>
      <c r="BW91" s="758"/>
      <c r="BX91" s="758"/>
      <c r="BY91" s="758"/>
    </row>
    <row r="92" spans="1:77" s="759" customFormat="1" ht="12.95" customHeight="1" x14ac:dyDescent="0.2">
      <c r="A92" s="756" t="s">
        <v>6532</v>
      </c>
      <c r="B92" s="757">
        <v>377748.71</v>
      </c>
      <c r="C92" s="758"/>
      <c r="D92" s="758"/>
      <c r="E92" s="758"/>
      <c r="F92" s="758"/>
      <c r="G92" s="758"/>
      <c r="H92" s="758"/>
      <c r="I92" s="758"/>
      <c r="J92" s="758"/>
      <c r="K92" s="758"/>
      <c r="L92" s="758"/>
      <c r="M92" s="758"/>
      <c r="N92" s="758"/>
      <c r="O92" s="758"/>
      <c r="P92" s="758"/>
      <c r="Q92" s="758"/>
      <c r="R92" s="758"/>
      <c r="S92" s="758"/>
      <c r="T92" s="758"/>
      <c r="U92" s="758"/>
      <c r="V92" s="758"/>
      <c r="W92" s="758"/>
      <c r="X92" s="758"/>
      <c r="Y92" s="758"/>
      <c r="Z92" s="758"/>
      <c r="AA92" s="758"/>
      <c r="AB92" s="758"/>
      <c r="AC92" s="758"/>
      <c r="AD92" s="758"/>
      <c r="AE92" s="758"/>
      <c r="AF92" s="758"/>
      <c r="AG92" s="758"/>
      <c r="AH92" s="758"/>
      <c r="AI92" s="758"/>
      <c r="AJ92" s="758"/>
      <c r="AK92" s="758"/>
      <c r="AL92" s="758"/>
      <c r="AM92" s="758"/>
      <c r="AN92" s="758"/>
      <c r="AO92" s="758"/>
      <c r="AP92" s="758"/>
      <c r="AQ92" s="758"/>
      <c r="AR92" s="758"/>
      <c r="AS92" s="758"/>
      <c r="AT92" s="758"/>
      <c r="AU92" s="758"/>
      <c r="AV92" s="758"/>
      <c r="AW92" s="758"/>
      <c r="AX92" s="758"/>
      <c r="AY92" s="758"/>
      <c r="AZ92" s="758"/>
      <c r="BA92" s="758"/>
      <c r="BB92" s="758"/>
      <c r="BC92" s="758"/>
      <c r="BD92" s="758"/>
      <c r="BE92" s="758"/>
      <c r="BF92" s="758"/>
      <c r="BG92" s="758"/>
      <c r="BH92" s="758"/>
      <c r="BI92" s="758"/>
      <c r="BJ92" s="758"/>
      <c r="BK92" s="758"/>
      <c r="BL92" s="758"/>
      <c r="BM92" s="758"/>
      <c r="BN92" s="758"/>
      <c r="BO92" s="758"/>
      <c r="BP92" s="758"/>
      <c r="BQ92" s="758"/>
      <c r="BR92" s="758"/>
      <c r="BS92" s="758"/>
      <c r="BT92" s="758"/>
      <c r="BU92" s="758"/>
      <c r="BV92" s="758"/>
      <c r="BW92" s="758"/>
      <c r="BX92" s="758"/>
      <c r="BY92" s="758"/>
    </row>
    <row r="93" spans="1:77" s="759" customFormat="1" ht="12.95" customHeight="1" x14ac:dyDescent="0.2">
      <c r="A93" s="756" t="s">
        <v>6533</v>
      </c>
      <c r="B93" s="757">
        <v>120000</v>
      </c>
      <c r="C93" s="758"/>
      <c r="D93" s="758"/>
      <c r="E93" s="758"/>
      <c r="F93" s="758"/>
      <c r="G93" s="758"/>
      <c r="H93" s="758"/>
      <c r="I93" s="758"/>
      <c r="J93" s="758"/>
      <c r="K93" s="758"/>
      <c r="L93" s="758"/>
      <c r="M93" s="758"/>
      <c r="N93" s="758"/>
      <c r="O93" s="758"/>
      <c r="P93" s="758"/>
      <c r="Q93" s="758"/>
      <c r="R93" s="758"/>
      <c r="S93" s="758"/>
      <c r="T93" s="758"/>
      <c r="U93" s="758"/>
      <c r="V93" s="758"/>
      <c r="W93" s="758"/>
      <c r="X93" s="758"/>
      <c r="Y93" s="758"/>
      <c r="Z93" s="758"/>
      <c r="AA93" s="758"/>
      <c r="AB93" s="758"/>
      <c r="AC93" s="758"/>
      <c r="AD93" s="758"/>
      <c r="AE93" s="758"/>
      <c r="AF93" s="758"/>
      <c r="AG93" s="758"/>
      <c r="AH93" s="758"/>
      <c r="AI93" s="758"/>
      <c r="AJ93" s="758"/>
      <c r="AK93" s="758"/>
      <c r="AL93" s="758"/>
      <c r="AM93" s="758"/>
      <c r="AN93" s="758"/>
      <c r="AO93" s="758"/>
      <c r="AP93" s="758"/>
      <c r="AQ93" s="758"/>
      <c r="AR93" s="758"/>
      <c r="AS93" s="758"/>
      <c r="AT93" s="758"/>
      <c r="AU93" s="758"/>
      <c r="AV93" s="758"/>
      <c r="AW93" s="758"/>
      <c r="AX93" s="758"/>
      <c r="AY93" s="758"/>
      <c r="AZ93" s="758"/>
      <c r="BA93" s="758"/>
      <c r="BB93" s="758"/>
      <c r="BC93" s="758"/>
      <c r="BD93" s="758"/>
      <c r="BE93" s="758"/>
      <c r="BF93" s="758"/>
      <c r="BG93" s="758"/>
      <c r="BH93" s="758"/>
      <c r="BI93" s="758"/>
      <c r="BJ93" s="758"/>
      <c r="BK93" s="758"/>
      <c r="BL93" s="758"/>
      <c r="BM93" s="758"/>
      <c r="BN93" s="758"/>
      <c r="BO93" s="758"/>
      <c r="BP93" s="758"/>
      <c r="BQ93" s="758"/>
      <c r="BR93" s="758"/>
      <c r="BS93" s="758"/>
      <c r="BT93" s="758"/>
      <c r="BU93" s="758"/>
      <c r="BV93" s="758"/>
      <c r="BW93" s="758"/>
      <c r="BX93" s="758"/>
      <c r="BY93" s="758"/>
    </row>
    <row r="94" spans="1:77" s="759" customFormat="1" ht="12.95" customHeight="1" x14ac:dyDescent="0.2">
      <c r="A94" s="756" t="s">
        <v>6534</v>
      </c>
      <c r="B94" s="757">
        <v>77500</v>
      </c>
      <c r="C94" s="758"/>
      <c r="D94" s="758"/>
      <c r="E94" s="758"/>
      <c r="F94" s="758"/>
      <c r="G94" s="758"/>
      <c r="H94" s="758"/>
      <c r="I94" s="758"/>
      <c r="J94" s="758"/>
      <c r="K94" s="758"/>
      <c r="L94" s="758"/>
      <c r="M94" s="758"/>
      <c r="N94" s="758"/>
      <c r="O94" s="758"/>
      <c r="P94" s="758"/>
      <c r="Q94" s="758"/>
      <c r="R94" s="758"/>
      <c r="S94" s="758"/>
      <c r="T94" s="758"/>
      <c r="U94" s="758"/>
      <c r="V94" s="758"/>
      <c r="W94" s="758"/>
      <c r="X94" s="758"/>
      <c r="Y94" s="758"/>
      <c r="Z94" s="758"/>
      <c r="AA94" s="758"/>
      <c r="AB94" s="758"/>
      <c r="AC94" s="758"/>
      <c r="AD94" s="758"/>
      <c r="AE94" s="758"/>
      <c r="AF94" s="758"/>
      <c r="AG94" s="758"/>
      <c r="AH94" s="758"/>
      <c r="AI94" s="758"/>
      <c r="AJ94" s="758"/>
      <c r="AK94" s="758"/>
      <c r="AL94" s="758"/>
      <c r="AM94" s="758"/>
      <c r="AN94" s="758"/>
      <c r="AO94" s="758"/>
      <c r="AP94" s="758"/>
      <c r="AQ94" s="758"/>
      <c r="AR94" s="758"/>
      <c r="AS94" s="758"/>
      <c r="AT94" s="758"/>
      <c r="AU94" s="758"/>
      <c r="AV94" s="758"/>
      <c r="AW94" s="758"/>
      <c r="AX94" s="758"/>
      <c r="AY94" s="758"/>
      <c r="AZ94" s="758"/>
      <c r="BA94" s="758"/>
      <c r="BB94" s="758"/>
      <c r="BC94" s="758"/>
      <c r="BD94" s="758"/>
      <c r="BE94" s="758"/>
      <c r="BF94" s="758"/>
      <c r="BG94" s="758"/>
      <c r="BH94" s="758"/>
      <c r="BI94" s="758"/>
      <c r="BJ94" s="758"/>
      <c r="BK94" s="758"/>
      <c r="BL94" s="758"/>
      <c r="BM94" s="758"/>
      <c r="BN94" s="758"/>
      <c r="BO94" s="758"/>
      <c r="BP94" s="758"/>
      <c r="BQ94" s="758"/>
      <c r="BR94" s="758"/>
      <c r="BS94" s="758"/>
      <c r="BT94" s="758"/>
      <c r="BU94" s="758"/>
      <c r="BV94" s="758"/>
      <c r="BW94" s="758"/>
      <c r="BX94" s="758"/>
      <c r="BY94" s="758"/>
    </row>
    <row r="95" spans="1:77" s="759" customFormat="1" ht="12.95" customHeight="1" x14ac:dyDescent="0.2">
      <c r="A95" s="756" t="s">
        <v>6535</v>
      </c>
      <c r="B95" s="757">
        <v>35890.97</v>
      </c>
      <c r="C95" s="758"/>
      <c r="D95" s="758"/>
      <c r="E95" s="758"/>
      <c r="F95" s="758"/>
      <c r="G95" s="758"/>
      <c r="H95" s="758"/>
      <c r="I95" s="758"/>
      <c r="J95" s="758"/>
      <c r="K95" s="758"/>
      <c r="L95" s="758"/>
      <c r="M95" s="758"/>
      <c r="N95" s="758"/>
      <c r="O95" s="758"/>
      <c r="P95" s="758"/>
      <c r="Q95" s="758"/>
      <c r="R95" s="758"/>
      <c r="S95" s="758"/>
      <c r="T95" s="758"/>
      <c r="U95" s="758"/>
      <c r="V95" s="758"/>
      <c r="W95" s="758"/>
      <c r="X95" s="758"/>
      <c r="Y95" s="758"/>
      <c r="Z95" s="758"/>
      <c r="AA95" s="758"/>
      <c r="AB95" s="758"/>
      <c r="AC95" s="758"/>
      <c r="AD95" s="758"/>
      <c r="AE95" s="758"/>
      <c r="AF95" s="758"/>
      <c r="AG95" s="758"/>
      <c r="AH95" s="758"/>
      <c r="AI95" s="758"/>
      <c r="AJ95" s="758"/>
      <c r="AK95" s="758"/>
      <c r="AL95" s="758"/>
      <c r="AM95" s="758"/>
      <c r="AN95" s="758"/>
      <c r="AO95" s="758"/>
      <c r="AP95" s="758"/>
      <c r="AQ95" s="758"/>
      <c r="AR95" s="758"/>
      <c r="AS95" s="758"/>
      <c r="AT95" s="758"/>
      <c r="AU95" s="758"/>
      <c r="AV95" s="758"/>
      <c r="AW95" s="758"/>
      <c r="AX95" s="758"/>
      <c r="AY95" s="758"/>
      <c r="AZ95" s="758"/>
      <c r="BA95" s="758"/>
      <c r="BB95" s="758"/>
      <c r="BC95" s="758"/>
      <c r="BD95" s="758"/>
      <c r="BE95" s="758"/>
      <c r="BF95" s="758"/>
      <c r="BG95" s="758"/>
      <c r="BH95" s="758"/>
      <c r="BI95" s="758"/>
      <c r="BJ95" s="758"/>
      <c r="BK95" s="758"/>
      <c r="BL95" s="758"/>
      <c r="BM95" s="758"/>
      <c r="BN95" s="758"/>
      <c r="BO95" s="758"/>
      <c r="BP95" s="758"/>
      <c r="BQ95" s="758"/>
      <c r="BR95" s="758"/>
      <c r="BS95" s="758"/>
      <c r="BT95" s="758"/>
      <c r="BU95" s="758"/>
      <c r="BV95" s="758"/>
      <c r="BW95" s="758"/>
      <c r="BX95" s="758"/>
      <c r="BY95" s="758"/>
    </row>
    <row r="96" spans="1:77" s="759" customFormat="1" ht="12.95" customHeight="1" x14ac:dyDescent="0.2">
      <c r="A96" s="756" t="s">
        <v>6536</v>
      </c>
      <c r="B96" s="757">
        <v>251988.56</v>
      </c>
      <c r="C96" s="758"/>
      <c r="D96" s="758"/>
      <c r="E96" s="758"/>
      <c r="F96" s="758"/>
      <c r="G96" s="758"/>
      <c r="H96" s="758"/>
      <c r="I96" s="758"/>
      <c r="J96" s="758"/>
      <c r="K96" s="758"/>
      <c r="L96" s="758"/>
      <c r="M96" s="758"/>
      <c r="N96" s="758"/>
      <c r="O96" s="758"/>
      <c r="P96" s="758"/>
      <c r="Q96" s="758"/>
      <c r="R96" s="758"/>
      <c r="S96" s="758"/>
      <c r="T96" s="758"/>
      <c r="U96" s="758"/>
      <c r="V96" s="758"/>
      <c r="W96" s="758"/>
      <c r="X96" s="758"/>
      <c r="Y96" s="758"/>
      <c r="Z96" s="758"/>
      <c r="AA96" s="758"/>
      <c r="AB96" s="758"/>
      <c r="AC96" s="758"/>
      <c r="AD96" s="758"/>
      <c r="AE96" s="758"/>
      <c r="AF96" s="758"/>
      <c r="AG96" s="758"/>
      <c r="AH96" s="758"/>
      <c r="AI96" s="758"/>
      <c r="AJ96" s="758"/>
      <c r="AK96" s="758"/>
      <c r="AL96" s="758"/>
      <c r="AM96" s="758"/>
      <c r="AN96" s="758"/>
      <c r="AO96" s="758"/>
      <c r="AP96" s="758"/>
      <c r="AQ96" s="758"/>
      <c r="AR96" s="758"/>
      <c r="AS96" s="758"/>
      <c r="AT96" s="758"/>
      <c r="AU96" s="758"/>
      <c r="AV96" s="758"/>
      <c r="AW96" s="758"/>
      <c r="AX96" s="758"/>
      <c r="AY96" s="758"/>
      <c r="AZ96" s="758"/>
      <c r="BA96" s="758"/>
      <c r="BB96" s="758"/>
      <c r="BC96" s="758"/>
      <c r="BD96" s="758"/>
      <c r="BE96" s="758"/>
      <c r="BF96" s="758"/>
      <c r="BG96" s="758"/>
      <c r="BH96" s="758"/>
      <c r="BI96" s="758"/>
      <c r="BJ96" s="758"/>
      <c r="BK96" s="758"/>
      <c r="BL96" s="758"/>
      <c r="BM96" s="758"/>
      <c r="BN96" s="758"/>
      <c r="BO96" s="758"/>
      <c r="BP96" s="758"/>
      <c r="BQ96" s="758"/>
      <c r="BR96" s="758"/>
      <c r="BS96" s="758"/>
      <c r="BT96" s="758"/>
      <c r="BU96" s="758"/>
      <c r="BV96" s="758"/>
      <c r="BW96" s="758"/>
      <c r="BX96" s="758"/>
      <c r="BY96" s="758"/>
    </row>
    <row r="97" spans="1:77" s="759" customFormat="1" ht="12.95" customHeight="1" x14ac:dyDescent="0.2">
      <c r="A97" s="756" t="s">
        <v>6537</v>
      </c>
      <c r="B97" s="757">
        <v>4026</v>
      </c>
      <c r="C97" s="758"/>
      <c r="D97" s="758"/>
      <c r="E97" s="758"/>
      <c r="F97" s="758"/>
      <c r="G97" s="758"/>
      <c r="H97" s="758"/>
      <c r="I97" s="758"/>
      <c r="J97" s="758"/>
      <c r="K97" s="758"/>
      <c r="L97" s="758"/>
      <c r="M97" s="758"/>
      <c r="N97" s="758"/>
      <c r="O97" s="758"/>
      <c r="P97" s="758"/>
      <c r="Q97" s="758"/>
      <c r="R97" s="758"/>
      <c r="S97" s="758"/>
      <c r="T97" s="758"/>
      <c r="U97" s="758"/>
      <c r="V97" s="758"/>
      <c r="W97" s="758"/>
      <c r="X97" s="758"/>
      <c r="Y97" s="758"/>
      <c r="Z97" s="758"/>
      <c r="AA97" s="758"/>
      <c r="AB97" s="758"/>
      <c r="AC97" s="758"/>
      <c r="AD97" s="758"/>
      <c r="AE97" s="758"/>
      <c r="AF97" s="758"/>
      <c r="AG97" s="758"/>
      <c r="AH97" s="758"/>
      <c r="AI97" s="758"/>
      <c r="AJ97" s="758"/>
      <c r="AK97" s="758"/>
      <c r="AL97" s="758"/>
      <c r="AM97" s="758"/>
      <c r="AN97" s="758"/>
      <c r="AO97" s="758"/>
      <c r="AP97" s="758"/>
      <c r="AQ97" s="758"/>
      <c r="AR97" s="758"/>
      <c r="AS97" s="758"/>
      <c r="AT97" s="758"/>
      <c r="AU97" s="758"/>
      <c r="AV97" s="758"/>
      <c r="AW97" s="758"/>
      <c r="AX97" s="758"/>
      <c r="AY97" s="758"/>
      <c r="AZ97" s="758"/>
      <c r="BA97" s="758"/>
      <c r="BB97" s="758"/>
      <c r="BC97" s="758"/>
      <c r="BD97" s="758"/>
      <c r="BE97" s="758"/>
      <c r="BF97" s="758"/>
      <c r="BG97" s="758"/>
      <c r="BH97" s="758"/>
      <c r="BI97" s="758"/>
      <c r="BJ97" s="758"/>
      <c r="BK97" s="758"/>
      <c r="BL97" s="758"/>
      <c r="BM97" s="758"/>
      <c r="BN97" s="758"/>
      <c r="BO97" s="758"/>
      <c r="BP97" s="758"/>
      <c r="BQ97" s="758"/>
      <c r="BR97" s="758"/>
      <c r="BS97" s="758"/>
      <c r="BT97" s="758"/>
      <c r="BU97" s="758"/>
      <c r="BV97" s="758"/>
      <c r="BW97" s="758"/>
      <c r="BX97" s="758"/>
      <c r="BY97" s="758"/>
    </row>
    <row r="98" spans="1:77" s="759" customFormat="1" ht="12.95" customHeight="1" x14ac:dyDescent="0.2">
      <c r="A98" s="756" t="s">
        <v>6538</v>
      </c>
      <c r="B98" s="757">
        <v>49998.879999999997</v>
      </c>
      <c r="C98" s="758"/>
      <c r="D98" s="758"/>
      <c r="E98" s="758"/>
      <c r="F98" s="758"/>
      <c r="G98" s="758"/>
      <c r="H98" s="758"/>
      <c r="I98" s="758"/>
      <c r="J98" s="758"/>
      <c r="K98" s="758"/>
      <c r="L98" s="758"/>
      <c r="M98" s="758"/>
      <c r="N98" s="758"/>
      <c r="O98" s="758"/>
      <c r="P98" s="758"/>
      <c r="Q98" s="758"/>
      <c r="R98" s="758"/>
      <c r="S98" s="758"/>
      <c r="T98" s="758"/>
      <c r="U98" s="758"/>
      <c r="V98" s="758"/>
      <c r="W98" s="758"/>
      <c r="X98" s="758"/>
      <c r="Y98" s="758"/>
      <c r="Z98" s="758"/>
      <c r="AA98" s="758"/>
      <c r="AB98" s="758"/>
      <c r="AC98" s="758"/>
      <c r="AD98" s="758"/>
      <c r="AE98" s="758"/>
      <c r="AF98" s="758"/>
      <c r="AG98" s="758"/>
      <c r="AH98" s="758"/>
      <c r="AI98" s="758"/>
      <c r="AJ98" s="758"/>
      <c r="AK98" s="758"/>
      <c r="AL98" s="758"/>
      <c r="AM98" s="758"/>
      <c r="AN98" s="758"/>
      <c r="AO98" s="758"/>
      <c r="AP98" s="758"/>
      <c r="AQ98" s="758"/>
      <c r="AR98" s="758"/>
      <c r="AS98" s="758"/>
      <c r="AT98" s="758"/>
      <c r="AU98" s="758"/>
      <c r="AV98" s="758"/>
      <c r="AW98" s="758"/>
      <c r="AX98" s="758"/>
      <c r="AY98" s="758"/>
      <c r="AZ98" s="758"/>
      <c r="BA98" s="758"/>
      <c r="BB98" s="758"/>
      <c r="BC98" s="758"/>
      <c r="BD98" s="758"/>
      <c r="BE98" s="758"/>
      <c r="BF98" s="758"/>
      <c r="BG98" s="758"/>
      <c r="BH98" s="758"/>
      <c r="BI98" s="758"/>
      <c r="BJ98" s="758"/>
      <c r="BK98" s="758"/>
      <c r="BL98" s="758"/>
      <c r="BM98" s="758"/>
      <c r="BN98" s="758"/>
      <c r="BO98" s="758"/>
      <c r="BP98" s="758"/>
      <c r="BQ98" s="758"/>
      <c r="BR98" s="758"/>
      <c r="BS98" s="758"/>
      <c r="BT98" s="758"/>
      <c r="BU98" s="758"/>
      <c r="BV98" s="758"/>
      <c r="BW98" s="758"/>
      <c r="BX98" s="758"/>
      <c r="BY98" s="758"/>
    </row>
    <row r="99" spans="1:77" s="759" customFormat="1" ht="12.95" customHeight="1" x14ac:dyDescent="0.2">
      <c r="A99" s="756" t="s">
        <v>6539</v>
      </c>
      <c r="B99" s="757">
        <v>22438.799999999999</v>
      </c>
      <c r="C99" s="758"/>
      <c r="D99" s="758"/>
      <c r="E99" s="758"/>
      <c r="F99" s="758"/>
      <c r="G99" s="758"/>
      <c r="H99" s="758"/>
      <c r="I99" s="758"/>
      <c r="J99" s="758"/>
      <c r="K99" s="758"/>
      <c r="L99" s="758"/>
      <c r="M99" s="758"/>
      <c r="N99" s="758"/>
      <c r="O99" s="758"/>
      <c r="P99" s="758"/>
      <c r="Q99" s="758"/>
      <c r="R99" s="758"/>
      <c r="S99" s="758"/>
      <c r="T99" s="758"/>
      <c r="U99" s="758"/>
      <c r="V99" s="758"/>
      <c r="W99" s="758"/>
      <c r="X99" s="758"/>
      <c r="Y99" s="758"/>
      <c r="Z99" s="758"/>
      <c r="AA99" s="758"/>
      <c r="AB99" s="758"/>
      <c r="AC99" s="758"/>
      <c r="AD99" s="758"/>
      <c r="AE99" s="758"/>
      <c r="AF99" s="758"/>
      <c r="AG99" s="758"/>
      <c r="AH99" s="758"/>
      <c r="AI99" s="758"/>
      <c r="AJ99" s="758"/>
      <c r="AK99" s="758"/>
      <c r="AL99" s="758"/>
      <c r="AM99" s="758"/>
      <c r="AN99" s="758"/>
      <c r="AO99" s="758"/>
      <c r="AP99" s="758"/>
      <c r="AQ99" s="758"/>
      <c r="AR99" s="758"/>
      <c r="AS99" s="758"/>
      <c r="AT99" s="758"/>
      <c r="AU99" s="758"/>
      <c r="AV99" s="758"/>
      <c r="AW99" s="758"/>
      <c r="AX99" s="758"/>
      <c r="AY99" s="758"/>
      <c r="AZ99" s="758"/>
      <c r="BA99" s="758"/>
      <c r="BB99" s="758"/>
      <c r="BC99" s="758"/>
      <c r="BD99" s="758"/>
      <c r="BE99" s="758"/>
      <c r="BF99" s="758"/>
      <c r="BG99" s="758"/>
      <c r="BH99" s="758"/>
      <c r="BI99" s="758"/>
      <c r="BJ99" s="758"/>
      <c r="BK99" s="758"/>
      <c r="BL99" s="758"/>
      <c r="BM99" s="758"/>
      <c r="BN99" s="758"/>
      <c r="BO99" s="758"/>
      <c r="BP99" s="758"/>
      <c r="BQ99" s="758"/>
      <c r="BR99" s="758"/>
      <c r="BS99" s="758"/>
      <c r="BT99" s="758"/>
      <c r="BU99" s="758"/>
      <c r="BV99" s="758"/>
      <c r="BW99" s="758"/>
      <c r="BX99" s="758"/>
      <c r="BY99" s="758"/>
    </row>
    <row r="100" spans="1:77" s="763" customFormat="1" ht="19" customHeight="1" x14ac:dyDescent="0.25">
      <c r="A100" s="760" t="s">
        <v>6445</v>
      </c>
      <c r="B100" s="761">
        <f>SUM(B6:B99)</f>
        <v>6161856.5499999989</v>
      </c>
      <c r="C100" s="762"/>
      <c r="D100" s="762"/>
      <c r="E100" s="762"/>
      <c r="F100" s="762"/>
      <c r="G100" s="762"/>
      <c r="H100" s="762"/>
      <c r="I100" s="762"/>
      <c r="J100" s="762"/>
      <c r="K100" s="762"/>
      <c r="L100" s="762"/>
      <c r="M100" s="762"/>
      <c r="N100" s="762"/>
      <c r="O100" s="762"/>
      <c r="P100" s="762"/>
      <c r="Q100" s="762"/>
      <c r="R100" s="762"/>
      <c r="S100" s="762"/>
      <c r="T100" s="762"/>
      <c r="U100" s="762"/>
      <c r="V100" s="762"/>
      <c r="W100" s="762"/>
      <c r="X100" s="762"/>
      <c r="Y100" s="762"/>
      <c r="Z100" s="762"/>
      <c r="AA100" s="762"/>
      <c r="AB100" s="762"/>
      <c r="AC100" s="762"/>
      <c r="AD100" s="762"/>
      <c r="AE100" s="762"/>
      <c r="AF100" s="762"/>
      <c r="AG100" s="762"/>
      <c r="AH100" s="762"/>
      <c r="AI100" s="762"/>
      <c r="AJ100" s="762"/>
      <c r="AK100" s="762"/>
      <c r="AL100" s="762"/>
      <c r="AM100" s="762"/>
      <c r="AN100" s="762"/>
      <c r="AO100" s="762"/>
      <c r="AP100" s="762"/>
      <c r="AQ100" s="762"/>
      <c r="AR100" s="762"/>
      <c r="AS100" s="762"/>
      <c r="AT100" s="762"/>
      <c r="AU100" s="762"/>
      <c r="AV100" s="762"/>
      <c r="AW100" s="762"/>
      <c r="AX100" s="762"/>
      <c r="AY100" s="762"/>
      <c r="AZ100" s="762"/>
      <c r="BA100" s="762"/>
      <c r="BB100" s="762"/>
      <c r="BC100" s="762"/>
      <c r="BD100" s="762"/>
      <c r="BE100" s="762"/>
      <c r="BF100" s="762"/>
      <c r="BG100" s="762"/>
      <c r="BH100" s="762"/>
      <c r="BI100" s="762"/>
      <c r="BJ100" s="762"/>
      <c r="BK100" s="762"/>
      <c r="BL100" s="762"/>
      <c r="BM100" s="762"/>
      <c r="BN100" s="762"/>
      <c r="BO100" s="762"/>
      <c r="BP100" s="762"/>
      <c r="BQ100" s="762"/>
      <c r="BR100" s="762"/>
      <c r="BS100" s="762"/>
      <c r="BT100" s="762"/>
      <c r="BU100" s="762"/>
      <c r="BV100" s="762"/>
      <c r="BW100" s="762"/>
      <c r="BX100" s="762"/>
      <c r="BY100" s="762"/>
    </row>
    <row r="101" spans="1:77" ht="15.05" customHeight="1" x14ac:dyDescent="0.25">
      <c r="A101" s="764" t="s">
        <v>1272</v>
      </c>
      <c r="B101" s="765">
        <v>11303802.730000002</v>
      </c>
    </row>
    <row r="102" spans="1:77" s="768" customFormat="1" ht="20.3" customHeight="1" x14ac:dyDescent="0.25">
      <c r="A102" s="766" t="s">
        <v>1271</v>
      </c>
      <c r="B102" s="767">
        <v>17465659.280000001</v>
      </c>
      <c r="D102" s="769"/>
    </row>
    <row r="103" spans="1:77" ht="1" customHeight="1" x14ac:dyDescent="0.25"/>
    <row r="104" spans="1:77" s="770" customFormat="1" ht="15.05" customHeight="1" x14ac:dyDescent="0.25">
      <c r="C104" s="771"/>
      <c r="D104" s="771"/>
      <c r="E104" s="771"/>
      <c r="F104" s="771"/>
      <c r="G104" s="771"/>
      <c r="H104" s="771"/>
      <c r="I104" s="771"/>
      <c r="J104" s="771"/>
      <c r="K104" s="771"/>
      <c r="L104" s="771"/>
      <c r="M104" s="771"/>
      <c r="N104" s="771"/>
      <c r="O104" s="771"/>
      <c r="P104" s="771"/>
      <c r="Q104" s="771"/>
      <c r="R104" s="771"/>
      <c r="S104" s="771"/>
      <c r="T104" s="771"/>
      <c r="U104" s="771"/>
      <c r="V104" s="771"/>
      <c r="W104" s="771"/>
      <c r="X104" s="771"/>
      <c r="Y104" s="771"/>
      <c r="Z104" s="771"/>
      <c r="AA104" s="771"/>
      <c r="AB104" s="771"/>
      <c r="AC104" s="771"/>
      <c r="AD104" s="771"/>
      <c r="AE104" s="771"/>
      <c r="AF104" s="771"/>
      <c r="AG104" s="771"/>
      <c r="AH104" s="771"/>
      <c r="AI104" s="771"/>
      <c r="AJ104" s="771"/>
      <c r="AK104" s="771"/>
      <c r="AL104" s="771"/>
      <c r="AM104" s="771"/>
      <c r="AN104" s="771"/>
      <c r="AO104" s="771"/>
      <c r="AP104" s="771"/>
      <c r="AQ104" s="771"/>
      <c r="AR104" s="771"/>
      <c r="AS104" s="771"/>
      <c r="AT104" s="771"/>
      <c r="AU104" s="771"/>
      <c r="AV104" s="771"/>
      <c r="AW104" s="771"/>
      <c r="AX104" s="771"/>
      <c r="AY104" s="771"/>
      <c r="AZ104" s="771"/>
      <c r="BA104" s="771"/>
      <c r="BB104" s="771"/>
      <c r="BC104" s="771"/>
      <c r="BD104" s="771"/>
      <c r="BE104" s="771"/>
      <c r="BF104" s="771"/>
      <c r="BG104" s="771"/>
      <c r="BH104" s="771"/>
      <c r="BI104" s="771"/>
      <c r="BJ104" s="771"/>
      <c r="BK104" s="771"/>
      <c r="BL104" s="771"/>
      <c r="BM104" s="771"/>
      <c r="BN104" s="771"/>
      <c r="BO104" s="771"/>
      <c r="BP104" s="771"/>
      <c r="BQ104" s="771"/>
      <c r="BR104" s="771"/>
      <c r="BS104" s="771"/>
      <c r="BT104" s="771"/>
      <c r="BU104" s="771"/>
      <c r="BV104" s="771"/>
      <c r="BW104" s="771"/>
      <c r="BX104" s="771"/>
      <c r="BY104" s="771"/>
    </row>
    <row r="105" spans="1:77" s="770" customFormat="1" ht="15.05" customHeight="1" x14ac:dyDescent="0.25">
      <c r="C105" s="771"/>
      <c r="D105" s="771"/>
      <c r="E105" s="771"/>
      <c r="F105" s="771"/>
      <c r="G105" s="771"/>
      <c r="H105" s="771"/>
      <c r="I105" s="771"/>
      <c r="J105" s="771"/>
      <c r="K105" s="771"/>
      <c r="L105" s="771"/>
      <c r="M105" s="771"/>
      <c r="N105" s="771"/>
      <c r="O105" s="771"/>
      <c r="P105" s="771"/>
      <c r="Q105" s="771"/>
      <c r="R105" s="771"/>
      <c r="S105" s="771"/>
      <c r="T105" s="771"/>
      <c r="U105" s="771"/>
      <c r="V105" s="771"/>
      <c r="W105" s="771"/>
      <c r="X105" s="771"/>
      <c r="Y105" s="771"/>
      <c r="Z105" s="771"/>
      <c r="AA105" s="771"/>
      <c r="AB105" s="771"/>
      <c r="AC105" s="771"/>
      <c r="AD105" s="771"/>
      <c r="AE105" s="771"/>
      <c r="AF105" s="771"/>
      <c r="AG105" s="771"/>
      <c r="AH105" s="771"/>
      <c r="AI105" s="771"/>
      <c r="AJ105" s="771"/>
      <c r="AK105" s="771"/>
      <c r="AL105" s="771"/>
      <c r="AM105" s="771"/>
      <c r="AN105" s="771"/>
      <c r="AO105" s="771"/>
      <c r="AP105" s="771"/>
      <c r="AQ105" s="771"/>
      <c r="AR105" s="771"/>
      <c r="AS105" s="771"/>
      <c r="AT105" s="771"/>
      <c r="AU105" s="771"/>
      <c r="AV105" s="771"/>
      <c r="AW105" s="771"/>
      <c r="AX105" s="771"/>
      <c r="AY105" s="771"/>
      <c r="AZ105" s="771"/>
      <c r="BA105" s="771"/>
      <c r="BB105" s="771"/>
      <c r="BC105" s="771"/>
      <c r="BD105" s="771"/>
      <c r="BE105" s="771"/>
      <c r="BF105" s="771"/>
      <c r="BG105" s="771"/>
      <c r="BH105" s="771"/>
      <c r="BI105" s="771"/>
      <c r="BJ105" s="771"/>
      <c r="BK105" s="771"/>
      <c r="BL105" s="771"/>
      <c r="BM105" s="771"/>
      <c r="BN105" s="771"/>
      <c r="BO105" s="771"/>
      <c r="BP105" s="771"/>
      <c r="BQ105" s="771"/>
      <c r="BR105" s="771"/>
      <c r="BS105" s="771"/>
      <c r="BT105" s="771"/>
      <c r="BU105" s="771"/>
      <c r="BV105" s="771"/>
      <c r="BW105" s="771"/>
      <c r="BX105" s="771"/>
      <c r="BY105" s="771"/>
    </row>
    <row r="106" spans="1:77" s="770" customFormat="1" ht="15.05" customHeight="1" x14ac:dyDescent="0.25">
      <c r="B106" s="772"/>
      <c r="C106" s="771"/>
      <c r="D106" s="771"/>
      <c r="E106" s="771"/>
      <c r="F106" s="771"/>
      <c r="G106" s="771"/>
      <c r="H106" s="771"/>
      <c r="I106" s="771"/>
      <c r="J106" s="771"/>
      <c r="K106" s="771"/>
      <c r="L106" s="771"/>
      <c r="M106" s="771"/>
      <c r="N106" s="771"/>
      <c r="O106" s="771"/>
      <c r="P106" s="771"/>
      <c r="Q106" s="771"/>
      <c r="R106" s="771"/>
      <c r="S106" s="771"/>
      <c r="T106" s="771"/>
      <c r="U106" s="771"/>
      <c r="V106" s="771"/>
      <c r="W106" s="771"/>
      <c r="X106" s="771"/>
      <c r="Y106" s="771"/>
      <c r="Z106" s="771"/>
      <c r="AA106" s="771"/>
      <c r="AB106" s="771"/>
      <c r="AC106" s="771"/>
      <c r="AD106" s="771"/>
      <c r="AE106" s="771"/>
      <c r="AF106" s="771"/>
      <c r="AG106" s="771"/>
      <c r="AH106" s="771"/>
      <c r="AI106" s="771"/>
      <c r="AJ106" s="771"/>
      <c r="AK106" s="771"/>
      <c r="AL106" s="771"/>
      <c r="AM106" s="771"/>
      <c r="AN106" s="771"/>
      <c r="AO106" s="771"/>
      <c r="AP106" s="771"/>
      <c r="AQ106" s="771"/>
      <c r="AR106" s="771"/>
      <c r="AS106" s="771"/>
      <c r="AT106" s="771"/>
      <c r="AU106" s="771"/>
      <c r="AV106" s="771"/>
      <c r="AW106" s="771"/>
      <c r="AX106" s="771"/>
      <c r="AY106" s="771"/>
      <c r="AZ106" s="771"/>
      <c r="BA106" s="771"/>
      <c r="BB106" s="771"/>
      <c r="BC106" s="771"/>
      <c r="BD106" s="771"/>
      <c r="BE106" s="771"/>
      <c r="BF106" s="771"/>
      <c r="BG106" s="771"/>
      <c r="BH106" s="771"/>
      <c r="BI106" s="771"/>
      <c r="BJ106" s="771"/>
      <c r="BK106" s="771"/>
      <c r="BL106" s="771"/>
      <c r="BM106" s="771"/>
      <c r="BN106" s="771"/>
      <c r="BO106" s="771"/>
      <c r="BP106" s="771"/>
      <c r="BQ106" s="771"/>
      <c r="BR106" s="771"/>
      <c r="BS106" s="771"/>
      <c r="BT106" s="771"/>
      <c r="BU106" s="771"/>
      <c r="BV106" s="771"/>
      <c r="BW106" s="771"/>
      <c r="BX106" s="771"/>
      <c r="BY106" s="771"/>
    </row>
    <row r="107" spans="1:77" s="770" customFormat="1" ht="15.05" customHeight="1" x14ac:dyDescent="0.25">
      <c r="C107" s="771"/>
      <c r="D107" s="771"/>
      <c r="E107" s="771"/>
      <c r="F107" s="771"/>
      <c r="G107" s="771"/>
      <c r="H107" s="771"/>
      <c r="I107" s="771"/>
      <c r="J107" s="771"/>
      <c r="K107" s="771"/>
      <c r="L107" s="771"/>
      <c r="M107" s="771"/>
      <c r="N107" s="771"/>
      <c r="O107" s="771"/>
      <c r="P107" s="771"/>
      <c r="Q107" s="771"/>
      <c r="R107" s="771"/>
      <c r="S107" s="771"/>
      <c r="T107" s="771"/>
      <c r="U107" s="771"/>
      <c r="V107" s="771"/>
      <c r="W107" s="771"/>
      <c r="X107" s="771"/>
      <c r="Y107" s="771"/>
      <c r="Z107" s="771"/>
      <c r="AA107" s="771"/>
      <c r="AB107" s="771"/>
      <c r="AC107" s="771"/>
      <c r="AD107" s="771"/>
      <c r="AE107" s="771"/>
      <c r="AF107" s="771"/>
      <c r="AG107" s="771"/>
      <c r="AH107" s="771"/>
      <c r="AI107" s="771"/>
      <c r="AJ107" s="771"/>
      <c r="AK107" s="771"/>
      <c r="AL107" s="771"/>
      <c r="AM107" s="771"/>
      <c r="AN107" s="771"/>
      <c r="AO107" s="771"/>
      <c r="AP107" s="771"/>
      <c r="AQ107" s="771"/>
      <c r="AR107" s="771"/>
      <c r="AS107" s="771"/>
      <c r="AT107" s="771"/>
      <c r="AU107" s="771"/>
      <c r="AV107" s="771"/>
      <c r="AW107" s="771"/>
      <c r="AX107" s="771"/>
      <c r="AY107" s="771"/>
      <c r="AZ107" s="771"/>
      <c r="BA107" s="771"/>
      <c r="BB107" s="771"/>
      <c r="BC107" s="771"/>
      <c r="BD107" s="771"/>
      <c r="BE107" s="771"/>
      <c r="BF107" s="771"/>
      <c r="BG107" s="771"/>
      <c r="BH107" s="771"/>
      <c r="BI107" s="771"/>
      <c r="BJ107" s="771"/>
      <c r="BK107" s="771"/>
      <c r="BL107" s="771"/>
      <c r="BM107" s="771"/>
      <c r="BN107" s="771"/>
      <c r="BO107" s="771"/>
      <c r="BP107" s="771"/>
      <c r="BQ107" s="771"/>
      <c r="BR107" s="771"/>
      <c r="BS107" s="771"/>
      <c r="BT107" s="771"/>
      <c r="BU107" s="771"/>
      <c r="BV107" s="771"/>
      <c r="BW107" s="771"/>
      <c r="BX107" s="771"/>
      <c r="BY107" s="771"/>
    </row>
  </sheetData>
  <mergeCells count="3">
    <mergeCell ref="A1:B1"/>
    <mergeCell ref="A2:B2"/>
    <mergeCell ref="A3:B3"/>
  </mergeCells>
  <printOptions horizontalCentered="1"/>
  <pageMargins left="0.59055118110236227" right="0.59055118110236227" top="0.70866141732283472" bottom="0.70866141732283472" header="0.27559055118110237" footer="0.27559055118110237"/>
  <pageSetup paperSize="9" scale="95" firstPageNumber="57" fitToHeight="2" orientation="portrait" useFirstPageNumber="1" r:id="rId1"/>
  <headerFooter>
    <oddHeader>&amp;C&amp;"Times New Roman,Grassetto"&amp;14&amp;A</oddHeader>
    <oddFooter>&amp;C&amp;"Times New Roman,Normale"&amp;12&amp;P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56"/>
  <sheetViews>
    <sheetView topLeftCell="B1" zoomScale="85" zoomScaleNormal="85" workbookViewId="0">
      <selection activeCell="C63" sqref="C63"/>
    </sheetView>
  </sheetViews>
  <sheetFormatPr defaultRowHeight="15.05" x14ac:dyDescent="0.25"/>
  <cols>
    <col min="1" max="1" width="2.625" style="60" hidden="1" customWidth="1"/>
    <col min="2" max="2" width="106.5" style="188" bestFit="1" customWidth="1"/>
    <col min="3" max="3" width="15.5" style="60" bestFit="1" customWidth="1"/>
    <col min="4" max="4" width="19.375" style="60" customWidth="1"/>
    <col min="5" max="256" width="9.125" style="60"/>
    <col min="257" max="257" width="0" style="60" hidden="1" customWidth="1"/>
    <col min="258" max="258" width="106.5" style="60" bestFit="1" customWidth="1"/>
    <col min="259" max="259" width="15.5" style="60" bestFit="1" customWidth="1"/>
    <col min="260" max="512" width="9.125" style="60"/>
    <col min="513" max="513" width="0" style="60" hidden="1" customWidth="1"/>
    <col min="514" max="514" width="106.5" style="60" bestFit="1" customWidth="1"/>
    <col min="515" max="515" width="15.5" style="60" bestFit="1" customWidth="1"/>
    <col min="516" max="768" width="9.125" style="60"/>
    <col min="769" max="769" width="0" style="60" hidden="1" customWidth="1"/>
    <col min="770" max="770" width="106.5" style="60" bestFit="1" customWidth="1"/>
    <col min="771" max="771" width="15.5" style="60" bestFit="1" customWidth="1"/>
    <col min="772" max="1024" width="9.125" style="60"/>
    <col min="1025" max="1025" width="0" style="60" hidden="1" customWidth="1"/>
    <col min="1026" max="1026" width="106.5" style="60" bestFit="1" customWidth="1"/>
    <col min="1027" max="1027" width="15.5" style="60" bestFit="1" customWidth="1"/>
    <col min="1028" max="1280" width="9.125" style="60"/>
    <col min="1281" max="1281" width="0" style="60" hidden="1" customWidth="1"/>
    <col min="1282" max="1282" width="106.5" style="60" bestFit="1" customWidth="1"/>
    <col min="1283" max="1283" width="15.5" style="60" bestFit="1" customWidth="1"/>
    <col min="1284" max="1536" width="9.125" style="60"/>
    <col min="1537" max="1537" width="0" style="60" hidden="1" customWidth="1"/>
    <col min="1538" max="1538" width="106.5" style="60" bestFit="1" customWidth="1"/>
    <col min="1539" max="1539" width="15.5" style="60" bestFit="1" customWidth="1"/>
    <col min="1540" max="1792" width="9.125" style="60"/>
    <col min="1793" max="1793" width="0" style="60" hidden="1" customWidth="1"/>
    <col min="1794" max="1794" width="106.5" style="60" bestFit="1" customWidth="1"/>
    <col min="1795" max="1795" width="15.5" style="60" bestFit="1" customWidth="1"/>
    <col min="1796" max="2048" width="9.125" style="60"/>
    <col min="2049" max="2049" width="0" style="60" hidden="1" customWidth="1"/>
    <col min="2050" max="2050" width="106.5" style="60" bestFit="1" customWidth="1"/>
    <col min="2051" max="2051" width="15.5" style="60" bestFit="1" customWidth="1"/>
    <col min="2052" max="2304" width="9.125" style="60"/>
    <col min="2305" max="2305" width="0" style="60" hidden="1" customWidth="1"/>
    <col min="2306" max="2306" width="106.5" style="60" bestFit="1" customWidth="1"/>
    <col min="2307" max="2307" width="15.5" style="60" bestFit="1" customWidth="1"/>
    <col min="2308" max="2560" width="9.125" style="60"/>
    <col min="2561" max="2561" width="0" style="60" hidden="1" customWidth="1"/>
    <col min="2562" max="2562" width="106.5" style="60" bestFit="1" customWidth="1"/>
    <col min="2563" max="2563" width="15.5" style="60" bestFit="1" customWidth="1"/>
    <col min="2564" max="2816" width="9.125" style="60"/>
    <col min="2817" max="2817" width="0" style="60" hidden="1" customWidth="1"/>
    <col min="2818" max="2818" width="106.5" style="60" bestFit="1" customWidth="1"/>
    <col min="2819" max="2819" width="15.5" style="60" bestFit="1" customWidth="1"/>
    <col min="2820" max="3072" width="9.125" style="60"/>
    <col min="3073" max="3073" width="0" style="60" hidden="1" customWidth="1"/>
    <col min="3074" max="3074" width="106.5" style="60" bestFit="1" customWidth="1"/>
    <col min="3075" max="3075" width="15.5" style="60" bestFit="1" customWidth="1"/>
    <col min="3076" max="3328" width="9.125" style="60"/>
    <col min="3329" max="3329" width="0" style="60" hidden="1" customWidth="1"/>
    <col min="3330" max="3330" width="106.5" style="60" bestFit="1" customWidth="1"/>
    <col min="3331" max="3331" width="15.5" style="60" bestFit="1" customWidth="1"/>
    <col min="3332" max="3584" width="9.125" style="60"/>
    <col min="3585" max="3585" width="0" style="60" hidden="1" customWidth="1"/>
    <col min="3586" max="3586" width="106.5" style="60" bestFit="1" customWidth="1"/>
    <col min="3587" max="3587" width="15.5" style="60" bestFit="1" customWidth="1"/>
    <col min="3588" max="3840" width="9.125" style="60"/>
    <col min="3841" max="3841" width="0" style="60" hidden="1" customWidth="1"/>
    <col min="3842" max="3842" width="106.5" style="60" bestFit="1" customWidth="1"/>
    <col min="3843" max="3843" width="15.5" style="60" bestFit="1" customWidth="1"/>
    <col min="3844" max="4096" width="9.125" style="60"/>
    <col min="4097" max="4097" width="0" style="60" hidden="1" customWidth="1"/>
    <col min="4098" max="4098" width="106.5" style="60" bestFit="1" customWidth="1"/>
    <col min="4099" max="4099" width="15.5" style="60" bestFit="1" customWidth="1"/>
    <col min="4100" max="4352" width="9.125" style="60"/>
    <col min="4353" max="4353" width="0" style="60" hidden="1" customWidth="1"/>
    <col min="4354" max="4354" width="106.5" style="60" bestFit="1" customWidth="1"/>
    <col min="4355" max="4355" width="15.5" style="60" bestFit="1" customWidth="1"/>
    <col min="4356" max="4608" width="9.125" style="60"/>
    <col min="4609" max="4609" width="0" style="60" hidden="1" customWidth="1"/>
    <col min="4610" max="4610" width="106.5" style="60" bestFit="1" customWidth="1"/>
    <col min="4611" max="4611" width="15.5" style="60" bestFit="1" customWidth="1"/>
    <col min="4612" max="4864" width="9.125" style="60"/>
    <col min="4865" max="4865" width="0" style="60" hidden="1" customWidth="1"/>
    <col min="4866" max="4866" width="106.5" style="60" bestFit="1" customWidth="1"/>
    <col min="4867" max="4867" width="15.5" style="60" bestFit="1" customWidth="1"/>
    <col min="4868" max="5120" width="9.125" style="60"/>
    <col min="5121" max="5121" width="0" style="60" hidden="1" customWidth="1"/>
    <col min="5122" max="5122" width="106.5" style="60" bestFit="1" customWidth="1"/>
    <col min="5123" max="5123" width="15.5" style="60" bestFit="1" customWidth="1"/>
    <col min="5124" max="5376" width="9.125" style="60"/>
    <col min="5377" max="5377" width="0" style="60" hidden="1" customWidth="1"/>
    <col min="5378" max="5378" width="106.5" style="60" bestFit="1" customWidth="1"/>
    <col min="5379" max="5379" width="15.5" style="60" bestFit="1" customWidth="1"/>
    <col min="5380" max="5632" width="9.125" style="60"/>
    <col min="5633" max="5633" width="0" style="60" hidden="1" customWidth="1"/>
    <col min="5634" max="5634" width="106.5" style="60" bestFit="1" customWidth="1"/>
    <col min="5635" max="5635" width="15.5" style="60" bestFit="1" customWidth="1"/>
    <col min="5636" max="5888" width="9.125" style="60"/>
    <col min="5889" max="5889" width="0" style="60" hidden="1" customWidth="1"/>
    <col min="5890" max="5890" width="106.5" style="60" bestFit="1" customWidth="1"/>
    <col min="5891" max="5891" width="15.5" style="60" bestFit="1" customWidth="1"/>
    <col min="5892" max="6144" width="9.125" style="60"/>
    <col min="6145" max="6145" width="0" style="60" hidden="1" customWidth="1"/>
    <col min="6146" max="6146" width="106.5" style="60" bestFit="1" customWidth="1"/>
    <col min="6147" max="6147" width="15.5" style="60" bestFit="1" customWidth="1"/>
    <col min="6148" max="6400" width="9.125" style="60"/>
    <col min="6401" max="6401" width="0" style="60" hidden="1" customWidth="1"/>
    <col min="6402" max="6402" width="106.5" style="60" bestFit="1" customWidth="1"/>
    <col min="6403" max="6403" width="15.5" style="60" bestFit="1" customWidth="1"/>
    <col min="6404" max="6656" width="9.125" style="60"/>
    <col min="6657" max="6657" width="0" style="60" hidden="1" customWidth="1"/>
    <col min="6658" max="6658" width="106.5" style="60" bestFit="1" customWidth="1"/>
    <col min="6659" max="6659" width="15.5" style="60" bestFit="1" customWidth="1"/>
    <col min="6660" max="6912" width="9.125" style="60"/>
    <col min="6913" max="6913" width="0" style="60" hidden="1" customWidth="1"/>
    <col min="6914" max="6914" width="106.5" style="60" bestFit="1" customWidth="1"/>
    <col min="6915" max="6915" width="15.5" style="60" bestFit="1" customWidth="1"/>
    <col min="6916" max="7168" width="9.125" style="60"/>
    <col min="7169" max="7169" width="0" style="60" hidden="1" customWidth="1"/>
    <col min="7170" max="7170" width="106.5" style="60" bestFit="1" customWidth="1"/>
    <col min="7171" max="7171" width="15.5" style="60" bestFit="1" customWidth="1"/>
    <col min="7172" max="7424" width="9.125" style="60"/>
    <col min="7425" max="7425" width="0" style="60" hidden="1" customWidth="1"/>
    <col min="7426" max="7426" width="106.5" style="60" bestFit="1" customWidth="1"/>
    <col min="7427" max="7427" width="15.5" style="60" bestFit="1" customWidth="1"/>
    <col min="7428" max="7680" width="9.125" style="60"/>
    <col min="7681" max="7681" width="0" style="60" hidden="1" customWidth="1"/>
    <col min="7682" max="7682" width="106.5" style="60" bestFit="1" customWidth="1"/>
    <col min="7683" max="7683" width="15.5" style="60" bestFit="1" customWidth="1"/>
    <col min="7684" max="7936" width="9.125" style="60"/>
    <col min="7937" max="7937" width="0" style="60" hidden="1" customWidth="1"/>
    <col min="7938" max="7938" width="106.5" style="60" bestFit="1" customWidth="1"/>
    <col min="7939" max="7939" width="15.5" style="60" bestFit="1" customWidth="1"/>
    <col min="7940" max="8192" width="9.125" style="60"/>
    <col min="8193" max="8193" width="0" style="60" hidden="1" customWidth="1"/>
    <col min="8194" max="8194" width="106.5" style="60" bestFit="1" customWidth="1"/>
    <col min="8195" max="8195" width="15.5" style="60" bestFit="1" customWidth="1"/>
    <col min="8196" max="8448" width="9.125" style="60"/>
    <col min="8449" max="8449" width="0" style="60" hidden="1" customWidth="1"/>
    <col min="8450" max="8450" width="106.5" style="60" bestFit="1" customWidth="1"/>
    <col min="8451" max="8451" width="15.5" style="60" bestFit="1" customWidth="1"/>
    <col min="8452" max="8704" width="9.125" style="60"/>
    <col min="8705" max="8705" width="0" style="60" hidden="1" customWidth="1"/>
    <col min="8706" max="8706" width="106.5" style="60" bestFit="1" customWidth="1"/>
    <col min="8707" max="8707" width="15.5" style="60" bestFit="1" customWidth="1"/>
    <col min="8708" max="8960" width="9.125" style="60"/>
    <col min="8961" max="8961" width="0" style="60" hidden="1" customWidth="1"/>
    <col min="8962" max="8962" width="106.5" style="60" bestFit="1" customWidth="1"/>
    <col min="8963" max="8963" width="15.5" style="60" bestFit="1" customWidth="1"/>
    <col min="8964" max="9216" width="9.125" style="60"/>
    <col min="9217" max="9217" width="0" style="60" hidden="1" customWidth="1"/>
    <col min="9218" max="9218" width="106.5" style="60" bestFit="1" customWidth="1"/>
    <col min="9219" max="9219" width="15.5" style="60" bestFit="1" customWidth="1"/>
    <col min="9220" max="9472" width="9.125" style="60"/>
    <col min="9473" max="9473" width="0" style="60" hidden="1" customWidth="1"/>
    <col min="9474" max="9474" width="106.5" style="60" bestFit="1" customWidth="1"/>
    <col min="9475" max="9475" width="15.5" style="60" bestFit="1" customWidth="1"/>
    <col min="9476" max="9728" width="9.125" style="60"/>
    <col min="9729" max="9729" width="0" style="60" hidden="1" customWidth="1"/>
    <col min="9730" max="9730" width="106.5" style="60" bestFit="1" customWidth="1"/>
    <col min="9731" max="9731" width="15.5" style="60" bestFit="1" customWidth="1"/>
    <col min="9732" max="9984" width="9.125" style="60"/>
    <col min="9985" max="9985" width="0" style="60" hidden="1" customWidth="1"/>
    <col min="9986" max="9986" width="106.5" style="60" bestFit="1" customWidth="1"/>
    <col min="9987" max="9987" width="15.5" style="60" bestFit="1" customWidth="1"/>
    <col min="9988" max="10240" width="9.125" style="60"/>
    <col min="10241" max="10241" width="0" style="60" hidden="1" customWidth="1"/>
    <col min="10242" max="10242" width="106.5" style="60" bestFit="1" customWidth="1"/>
    <col min="10243" max="10243" width="15.5" style="60" bestFit="1" customWidth="1"/>
    <col min="10244" max="10496" width="9.125" style="60"/>
    <col min="10497" max="10497" width="0" style="60" hidden="1" customWidth="1"/>
    <col min="10498" max="10498" width="106.5" style="60" bestFit="1" customWidth="1"/>
    <col min="10499" max="10499" width="15.5" style="60" bestFit="1" customWidth="1"/>
    <col min="10500" max="10752" width="9.125" style="60"/>
    <col min="10753" max="10753" width="0" style="60" hidden="1" customWidth="1"/>
    <col min="10754" max="10754" width="106.5" style="60" bestFit="1" customWidth="1"/>
    <col min="10755" max="10755" width="15.5" style="60" bestFit="1" customWidth="1"/>
    <col min="10756" max="11008" width="9.125" style="60"/>
    <col min="11009" max="11009" width="0" style="60" hidden="1" customWidth="1"/>
    <col min="11010" max="11010" width="106.5" style="60" bestFit="1" customWidth="1"/>
    <col min="11011" max="11011" width="15.5" style="60" bestFit="1" customWidth="1"/>
    <col min="11012" max="11264" width="9.125" style="60"/>
    <col min="11265" max="11265" width="0" style="60" hidden="1" customWidth="1"/>
    <col min="11266" max="11266" width="106.5" style="60" bestFit="1" customWidth="1"/>
    <col min="11267" max="11267" width="15.5" style="60" bestFit="1" customWidth="1"/>
    <col min="11268" max="11520" width="9.125" style="60"/>
    <col min="11521" max="11521" width="0" style="60" hidden="1" customWidth="1"/>
    <col min="11522" max="11522" width="106.5" style="60" bestFit="1" customWidth="1"/>
    <col min="11523" max="11523" width="15.5" style="60" bestFit="1" customWidth="1"/>
    <col min="11524" max="11776" width="9.125" style="60"/>
    <col min="11777" max="11777" width="0" style="60" hidden="1" customWidth="1"/>
    <col min="11778" max="11778" width="106.5" style="60" bestFit="1" customWidth="1"/>
    <col min="11779" max="11779" width="15.5" style="60" bestFit="1" customWidth="1"/>
    <col min="11780" max="12032" width="9.125" style="60"/>
    <col min="12033" max="12033" width="0" style="60" hidden="1" customWidth="1"/>
    <col min="12034" max="12034" width="106.5" style="60" bestFit="1" customWidth="1"/>
    <col min="12035" max="12035" width="15.5" style="60" bestFit="1" customWidth="1"/>
    <col min="12036" max="12288" width="9.125" style="60"/>
    <col min="12289" max="12289" width="0" style="60" hidden="1" customWidth="1"/>
    <col min="12290" max="12290" width="106.5" style="60" bestFit="1" customWidth="1"/>
    <col min="12291" max="12291" width="15.5" style="60" bestFit="1" customWidth="1"/>
    <col min="12292" max="12544" width="9.125" style="60"/>
    <col min="12545" max="12545" width="0" style="60" hidden="1" customWidth="1"/>
    <col min="12546" max="12546" width="106.5" style="60" bestFit="1" customWidth="1"/>
    <col min="12547" max="12547" width="15.5" style="60" bestFit="1" customWidth="1"/>
    <col min="12548" max="12800" width="9.125" style="60"/>
    <col min="12801" max="12801" width="0" style="60" hidden="1" customWidth="1"/>
    <col min="12802" max="12802" width="106.5" style="60" bestFit="1" customWidth="1"/>
    <col min="12803" max="12803" width="15.5" style="60" bestFit="1" customWidth="1"/>
    <col min="12804" max="13056" width="9.125" style="60"/>
    <col min="13057" max="13057" width="0" style="60" hidden="1" customWidth="1"/>
    <col min="13058" max="13058" width="106.5" style="60" bestFit="1" customWidth="1"/>
    <col min="13059" max="13059" width="15.5" style="60" bestFit="1" customWidth="1"/>
    <col min="13060" max="13312" width="9.125" style="60"/>
    <col min="13313" max="13313" width="0" style="60" hidden="1" customWidth="1"/>
    <col min="13314" max="13314" width="106.5" style="60" bestFit="1" customWidth="1"/>
    <col min="13315" max="13315" width="15.5" style="60" bestFit="1" customWidth="1"/>
    <col min="13316" max="13568" width="9.125" style="60"/>
    <col min="13569" max="13569" width="0" style="60" hidden="1" customWidth="1"/>
    <col min="13570" max="13570" width="106.5" style="60" bestFit="1" customWidth="1"/>
    <col min="13571" max="13571" width="15.5" style="60" bestFit="1" customWidth="1"/>
    <col min="13572" max="13824" width="9.125" style="60"/>
    <col min="13825" max="13825" width="0" style="60" hidden="1" customWidth="1"/>
    <col min="13826" max="13826" width="106.5" style="60" bestFit="1" customWidth="1"/>
    <col min="13827" max="13827" width="15.5" style="60" bestFit="1" customWidth="1"/>
    <col min="13828" max="14080" width="9.125" style="60"/>
    <col min="14081" max="14081" width="0" style="60" hidden="1" customWidth="1"/>
    <col min="14082" max="14082" width="106.5" style="60" bestFit="1" customWidth="1"/>
    <col min="14083" max="14083" width="15.5" style="60" bestFit="1" customWidth="1"/>
    <col min="14084" max="14336" width="9.125" style="60"/>
    <col min="14337" max="14337" width="0" style="60" hidden="1" customWidth="1"/>
    <col min="14338" max="14338" width="106.5" style="60" bestFit="1" customWidth="1"/>
    <col min="14339" max="14339" width="15.5" style="60" bestFit="1" customWidth="1"/>
    <col min="14340" max="14592" width="9.125" style="60"/>
    <col min="14593" max="14593" width="0" style="60" hidden="1" customWidth="1"/>
    <col min="14594" max="14594" width="106.5" style="60" bestFit="1" customWidth="1"/>
    <col min="14595" max="14595" width="15.5" style="60" bestFit="1" customWidth="1"/>
    <col min="14596" max="14848" width="9.125" style="60"/>
    <col min="14849" max="14849" width="0" style="60" hidden="1" customWidth="1"/>
    <col min="14850" max="14850" width="106.5" style="60" bestFit="1" customWidth="1"/>
    <col min="14851" max="14851" width="15.5" style="60" bestFit="1" customWidth="1"/>
    <col min="14852" max="15104" width="9.125" style="60"/>
    <col min="15105" max="15105" width="0" style="60" hidden="1" customWidth="1"/>
    <col min="15106" max="15106" width="106.5" style="60" bestFit="1" customWidth="1"/>
    <col min="15107" max="15107" width="15.5" style="60" bestFit="1" customWidth="1"/>
    <col min="15108" max="15360" width="9.125" style="60"/>
    <col min="15361" max="15361" width="0" style="60" hidden="1" customWidth="1"/>
    <col min="15362" max="15362" width="106.5" style="60" bestFit="1" customWidth="1"/>
    <col min="15363" max="15363" width="15.5" style="60" bestFit="1" customWidth="1"/>
    <col min="15364" max="15616" width="9.125" style="60"/>
    <col min="15617" max="15617" width="0" style="60" hidden="1" customWidth="1"/>
    <col min="15618" max="15618" width="106.5" style="60" bestFit="1" customWidth="1"/>
    <col min="15619" max="15619" width="15.5" style="60" bestFit="1" customWidth="1"/>
    <col min="15620" max="15872" width="9.125" style="60"/>
    <col min="15873" max="15873" width="0" style="60" hidden="1" customWidth="1"/>
    <col min="15874" max="15874" width="106.5" style="60" bestFit="1" customWidth="1"/>
    <col min="15875" max="15875" width="15.5" style="60" bestFit="1" customWidth="1"/>
    <col min="15876" max="16128" width="9.125" style="60"/>
    <col min="16129" max="16129" width="0" style="60" hidden="1" customWidth="1"/>
    <col min="16130" max="16130" width="106.5" style="60" bestFit="1" customWidth="1"/>
    <col min="16131" max="16131" width="15.5" style="60" bestFit="1" customWidth="1"/>
    <col min="16132" max="16384" width="9.125" style="60"/>
  </cols>
  <sheetData>
    <row r="1" spans="2:5" s="179" customFormat="1" ht="23.25" customHeight="1" x14ac:dyDescent="0.35">
      <c r="B1" s="1070" t="s">
        <v>153</v>
      </c>
      <c r="C1" s="1070"/>
    </row>
    <row r="2" spans="2:5" ht="18" customHeight="1" x14ac:dyDescent="0.25">
      <c r="B2" s="1071" t="s">
        <v>10792</v>
      </c>
      <c r="C2" s="1071"/>
    </row>
    <row r="3" spans="2:5" ht="18" customHeight="1" x14ac:dyDescent="0.25">
      <c r="B3" s="1037"/>
      <c r="C3" s="1037"/>
      <c r="D3" s="342"/>
    </row>
    <row r="4" spans="2:5" ht="9" customHeight="1" x14ac:dyDescent="0.25">
      <c r="B4" s="61"/>
      <c r="C4" s="61"/>
    </row>
    <row r="5" spans="2:5" x14ac:dyDescent="0.25">
      <c r="B5" s="180" t="s">
        <v>154</v>
      </c>
      <c r="C5" s="146" t="s">
        <v>313</v>
      </c>
    </row>
    <row r="6" spans="2:5" ht="18" customHeight="1" x14ac:dyDescent="0.25">
      <c r="B6" s="59" t="s">
        <v>544</v>
      </c>
      <c r="C6" s="181">
        <v>63000</v>
      </c>
    </row>
    <row r="7" spans="2:5" ht="18" customHeight="1" x14ac:dyDescent="0.25">
      <c r="B7" s="59" t="s">
        <v>2338</v>
      </c>
      <c r="C7" s="181">
        <v>30000</v>
      </c>
    </row>
    <row r="8" spans="2:5" ht="18" customHeight="1" x14ac:dyDescent="0.25">
      <c r="B8" s="59" t="s">
        <v>2334</v>
      </c>
      <c r="C8" s="181">
        <v>75000</v>
      </c>
    </row>
    <row r="9" spans="2:5" ht="18" customHeight="1" x14ac:dyDescent="0.25">
      <c r="B9" s="59" t="s">
        <v>2336</v>
      </c>
      <c r="C9" s="181">
        <v>10000</v>
      </c>
    </row>
    <row r="10" spans="2:5" ht="18" customHeight="1" x14ac:dyDescent="0.25">
      <c r="B10" s="59" t="s">
        <v>2333</v>
      </c>
      <c r="C10" s="181">
        <v>10000</v>
      </c>
    </row>
    <row r="11" spans="2:5" ht="18" customHeight="1" x14ac:dyDescent="0.25">
      <c r="B11" s="59" t="s">
        <v>6010</v>
      </c>
      <c r="C11" s="181">
        <v>10000</v>
      </c>
    </row>
    <row r="12" spans="2:5" ht="18" customHeight="1" x14ac:dyDescent="0.25">
      <c r="B12" s="182" t="s">
        <v>2331</v>
      </c>
      <c r="C12" s="181">
        <v>10000</v>
      </c>
    </row>
    <row r="13" spans="2:5" s="183" customFormat="1" ht="18" customHeight="1" x14ac:dyDescent="0.25">
      <c r="B13" s="59" t="s">
        <v>2332</v>
      </c>
      <c r="C13" s="181">
        <v>100000</v>
      </c>
      <c r="E13" s="60"/>
    </row>
    <row r="14" spans="2:5" ht="18" customHeight="1" x14ac:dyDescent="0.25">
      <c r="B14" s="59" t="s">
        <v>2335</v>
      </c>
      <c r="C14" s="181">
        <v>10000</v>
      </c>
    </row>
    <row r="15" spans="2:5" ht="18" customHeight="1" x14ac:dyDescent="0.25">
      <c r="B15" s="59" t="s">
        <v>6009</v>
      </c>
      <c r="C15" s="181">
        <v>2160000</v>
      </c>
    </row>
    <row r="16" spans="2:5" ht="18" customHeight="1" x14ac:dyDescent="0.25">
      <c r="B16" s="59" t="s">
        <v>2304</v>
      </c>
      <c r="C16" s="181">
        <v>102716.71</v>
      </c>
    </row>
    <row r="17" spans="2:3" ht="18" customHeight="1" x14ac:dyDescent="0.25">
      <c r="B17" s="59" t="s">
        <v>2314</v>
      </c>
      <c r="C17" s="181">
        <v>181616.77</v>
      </c>
    </row>
    <row r="18" spans="2:3" ht="18" customHeight="1" x14ac:dyDescent="0.25">
      <c r="B18" s="59" t="s">
        <v>2319</v>
      </c>
      <c r="C18" s="181">
        <v>210696.02</v>
      </c>
    </row>
    <row r="19" spans="2:3" ht="18" customHeight="1" x14ac:dyDescent="0.25">
      <c r="B19" s="59" t="s">
        <v>2317</v>
      </c>
      <c r="C19" s="181">
        <v>94995.78</v>
      </c>
    </row>
    <row r="20" spans="2:3" ht="18" customHeight="1" x14ac:dyDescent="0.25">
      <c r="B20" s="59" t="s">
        <v>2301</v>
      </c>
      <c r="C20" s="181">
        <v>54348.4</v>
      </c>
    </row>
    <row r="21" spans="2:3" ht="18" customHeight="1" x14ac:dyDescent="0.25">
      <c r="B21" s="59" t="s">
        <v>2320</v>
      </c>
      <c r="C21" s="181">
        <v>85072.41</v>
      </c>
    </row>
    <row r="22" spans="2:3" ht="18" customHeight="1" x14ac:dyDescent="0.25">
      <c r="B22" s="59" t="s">
        <v>2302</v>
      </c>
      <c r="C22" s="181">
        <v>216410.25</v>
      </c>
    </row>
    <row r="23" spans="2:3" ht="18" customHeight="1" x14ac:dyDescent="0.25">
      <c r="B23" s="59" t="s">
        <v>2316</v>
      </c>
      <c r="C23" s="181">
        <v>296469.69</v>
      </c>
    </row>
    <row r="24" spans="2:3" ht="18" customHeight="1" x14ac:dyDescent="0.25">
      <c r="B24" s="59" t="s">
        <v>2321</v>
      </c>
      <c r="C24" s="181">
        <v>114820.26</v>
      </c>
    </row>
    <row r="25" spans="2:3" ht="18" customHeight="1" x14ac:dyDescent="0.25">
      <c r="B25" s="59" t="s">
        <v>2311</v>
      </c>
      <c r="C25" s="181">
        <v>198244.43</v>
      </c>
    </row>
    <row r="26" spans="2:3" ht="18" customHeight="1" x14ac:dyDescent="0.25">
      <c r="B26" s="59" t="s">
        <v>2322</v>
      </c>
      <c r="C26" s="181">
        <v>272478.07</v>
      </c>
    </row>
    <row r="27" spans="2:3" ht="18" customHeight="1" x14ac:dyDescent="0.25">
      <c r="B27" s="59" t="s">
        <v>2312</v>
      </c>
      <c r="C27" s="181">
        <v>344898.62</v>
      </c>
    </row>
    <row r="28" spans="2:3" ht="18" customHeight="1" x14ac:dyDescent="0.25">
      <c r="B28" s="59" t="s">
        <v>2323</v>
      </c>
      <c r="C28" s="181">
        <v>153114.64000000001</v>
      </c>
    </row>
    <row r="29" spans="2:3" ht="18" customHeight="1" x14ac:dyDescent="0.25">
      <c r="B29" s="59" t="s">
        <v>2313</v>
      </c>
      <c r="C29" s="181">
        <v>210452.31</v>
      </c>
    </row>
    <row r="30" spans="2:3" ht="18" customHeight="1" x14ac:dyDescent="0.25">
      <c r="B30" s="59" t="s">
        <v>2318</v>
      </c>
      <c r="C30" s="181">
        <v>86093.37</v>
      </c>
    </row>
    <row r="31" spans="2:3" ht="18" customHeight="1" x14ac:dyDescent="0.25">
      <c r="B31" s="59" t="s">
        <v>2315</v>
      </c>
      <c r="C31" s="181">
        <v>162322.51999999999</v>
      </c>
    </row>
    <row r="32" spans="2:3" ht="18" customHeight="1" x14ac:dyDescent="0.25">
      <c r="B32" s="59" t="s">
        <v>2309</v>
      </c>
      <c r="C32" s="181">
        <v>109073.18</v>
      </c>
    </row>
    <row r="33" spans="2:3" s="179" customFormat="1" ht="18" customHeight="1" x14ac:dyDescent="0.35">
      <c r="B33" s="59" t="s">
        <v>2324</v>
      </c>
      <c r="C33" s="181">
        <v>92260.84</v>
      </c>
    </row>
    <row r="34" spans="2:3" ht="18" customHeight="1" x14ac:dyDescent="0.25">
      <c r="B34" s="59" t="s">
        <v>2325</v>
      </c>
      <c r="C34" s="181">
        <v>110301.77</v>
      </c>
    </row>
    <row r="35" spans="2:3" ht="18" customHeight="1" x14ac:dyDescent="0.25">
      <c r="B35" s="59" t="s">
        <v>2305</v>
      </c>
      <c r="C35" s="181">
        <v>95615.49</v>
      </c>
    </row>
    <row r="36" spans="2:3" s="268" customFormat="1" ht="18" customHeight="1" x14ac:dyDescent="0.25">
      <c r="B36" s="59" t="s">
        <v>2306</v>
      </c>
      <c r="C36" s="181">
        <v>200195.4</v>
      </c>
    </row>
    <row r="37" spans="2:3" s="179" customFormat="1" ht="18" customHeight="1" x14ac:dyDescent="0.35">
      <c r="B37" s="59" t="s">
        <v>2310</v>
      </c>
      <c r="C37" s="181">
        <v>100853.41</v>
      </c>
    </row>
    <row r="38" spans="2:3" s="179" customFormat="1" ht="18" customHeight="1" x14ac:dyDescent="0.35">
      <c r="B38" s="59" t="s">
        <v>2326</v>
      </c>
      <c r="C38" s="181">
        <v>243089.39</v>
      </c>
    </row>
    <row r="39" spans="2:3" ht="18" customHeight="1" x14ac:dyDescent="0.25">
      <c r="B39" s="59" t="s">
        <v>2307</v>
      </c>
      <c r="C39" s="181">
        <v>125868.29</v>
      </c>
    </row>
    <row r="40" spans="2:3" ht="18" customHeight="1" x14ac:dyDescent="0.25">
      <c r="B40" s="59" t="s">
        <v>2308</v>
      </c>
      <c r="C40" s="181">
        <v>132116.9</v>
      </c>
    </row>
    <row r="41" spans="2:3" ht="18" customHeight="1" x14ac:dyDescent="0.25">
      <c r="B41" s="59" t="s">
        <v>2327</v>
      </c>
      <c r="C41" s="181">
        <v>102880.32000000001</v>
      </c>
    </row>
    <row r="42" spans="2:3" ht="18" customHeight="1" x14ac:dyDescent="0.25">
      <c r="B42" s="184" t="s">
        <v>2300</v>
      </c>
      <c r="C42" s="181">
        <v>108840.65</v>
      </c>
    </row>
    <row r="43" spans="2:3" s="185" customFormat="1" ht="18" customHeight="1" x14ac:dyDescent="0.25">
      <c r="B43" s="59" t="s">
        <v>2328</v>
      </c>
      <c r="C43" s="181">
        <v>61299.54</v>
      </c>
    </row>
    <row r="44" spans="2:3" ht="18" customHeight="1" x14ac:dyDescent="0.25">
      <c r="B44" s="59" t="s">
        <v>2299</v>
      </c>
      <c r="C44" s="181">
        <v>86933.39</v>
      </c>
    </row>
    <row r="45" spans="2:3" s="185" customFormat="1" ht="18" customHeight="1" x14ac:dyDescent="0.25">
      <c r="B45" s="59" t="s">
        <v>2303</v>
      </c>
      <c r="C45" s="181">
        <v>125283.84</v>
      </c>
    </row>
    <row r="46" spans="2:3" s="185" customFormat="1" ht="18" customHeight="1" x14ac:dyDescent="0.25">
      <c r="B46" s="59" t="s">
        <v>2329</v>
      </c>
      <c r="C46" s="181">
        <v>126861.43</v>
      </c>
    </row>
    <row r="47" spans="2:3" s="185" customFormat="1" ht="18" customHeight="1" x14ac:dyDescent="0.25">
      <c r="B47" s="59" t="s">
        <v>2330</v>
      </c>
      <c r="C47" s="181">
        <v>146947.87</v>
      </c>
    </row>
    <row r="48" spans="2:3" ht="18" customHeight="1" x14ac:dyDescent="0.25">
      <c r="B48" s="343" t="s">
        <v>2373</v>
      </c>
      <c r="C48" s="124">
        <v>273828</v>
      </c>
    </row>
    <row r="49" spans="2:5" s="185" customFormat="1" ht="25.2" customHeight="1" x14ac:dyDescent="0.25">
      <c r="B49" s="271" t="s">
        <v>2337</v>
      </c>
      <c r="C49" s="850">
        <f>SUM(C6:C48)</f>
        <v>7504999.959999999</v>
      </c>
      <c r="E49" s="851"/>
    </row>
    <row r="50" spans="2:5" x14ac:dyDescent="0.25">
      <c r="B50" s="1072" t="s">
        <v>158</v>
      </c>
      <c r="C50" s="1072"/>
    </row>
    <row r="51" spans="2:5" x14ac:dyDescent="0.25">
      <c r="B51" s="1073" t="s">
        <v>159</v>
      </c>
      <c r="C51" s="1073"/>
    </row>
    <row r="52" spans="2:5" x14ac:dyDescent="0.25">
      <c r="B52" s="61"/>
      <c r="C52" s="61"/>
    </row>
    <row r="53" spans="2:5" x14ac:dyDescent="0.25">
      <c r="B53" s="186" t="s">
        <v>154</v>
      </c>
      <c r="C53" s="146" t="s">
        <v>313</v>
      </c>
    </row>
    <row r="54" spans="2:5" ht="18" customHeight="1" x14ac:dyDescent="0.25">
      <c r="B54" s="59" t="s">
        <v>2340</v>
      </c>
      <c r="C54" s="181">
        <v>25000</v>
      </c>
    </row>
    <row r="55" spans="2:5" ht="17.2" customHeight="1" x14ac:dyDescent="0.25">
      <c r="B55" s="182" t="s">
        <v>10793</v>
      </c>
      <c r="C55" s="852">
        <v>10000</v>
      </c>
      <c r="D55" s="342"/>
    </row>
    <row r="56" spans="2:5" ht="18" customHeight="1" x14ac:dyDescent="0.25">
      <c r="B56" s="59" t="s">
        <v>2339</v>
      </c>
      <c r="C56" s="181">
        <v>50000</v>
      </c>
    </row>
    <row r="57" spans="2:5" ht="25.2" customHeight="1" x14ac:dyDescent="0.25">
      <c r="B57" s="271" t="s">
        <v>1477</v>
      </c>
      <c r="C57" s="272">
        <f>SUM(C54:C56)</f>
        <v>85000</v>
      </c>
    </row>
    <row r="58" spans="2:5" ht="18" customHeight="1" thickBot="1" x14ac:dyDescent="0.3">
      <c r="B58" s="853"/>
      <c r="C58" s="854"/>
    </row>
    <row r="59" spans="2:5" ht="25.85" customHeight="1" thickBot="1" x14ac:dyDescent="0.3">
      <c r="B59" s="98" t="s">
        <v>6008</v>
      </c>
      <c r="C59" s="855">
        <f>SUM(C49,C57)</f>
        <v>7589999.959999999</v>
      </c>
    </row>
    <row r="60" spans="2:5" ht="13.1" x14ac:dyDescent="0.25">
      <c r="B60" s="95" t="s">
        <v>6011</v>
      </c>
      <c r="C60" s="187"/>
    </row>
    <row r="61" spans="2:5" ht="13.1" x14ac:dyDescent="0.25">
      <c r="B61" s="60"/>
    </row>
    <row r="62" spans="2:5" ht="13.1" x14ac:dyDescent="0.25">
      <c r="B62" s="60"/>
      <c r="C62" s="327"/>
    </row>
    <row r="63" spans="2:5" ht="13.1" x14ac:dyDescent="0.25">
      <c r="B63" s="60"/>
    </row>
    <row r="64" spans="2:5" ht="13.1" x14ac:dyDescent="0.25">
      <c r="B64" s="60"/>
    </row>
    <row r="65" spans="2:2" ht="13.1" x14ac:dyDescent="0.25">
      <c r="B65" s="60"/>
    </row>
    <row r="66" spans="2:2" ht="13.1" x14ac:dyDescent="0.25">
      <c r="B66" s="60"/>
    </row>
    <row r="67" spans="2:2" ht="13.1" x14ac:dyDescent="0.25">
      <c r="B67" s="60"/>
    </row>
    <row r="68" spans="2:2" ht="13.1" x14ac:dyDescent="0.25">
      <c r="B68" s="60"/>
    </row>
    <row r="69" spans="2:2" ht="13.1" x14ac:dyDescent="0.25">
      <c r="B69" s="60"/>
    </row>
    <row r="70" spans="2:2" ht="13.1" x14ac:dyDescent="0.25">
      <c r="B70" s="60"/>
    </row>
    <row r="71" spans="2:2" ht="13.1" x14ac:dyDescent="0.25">
      <c r="B71" s="60"/>
    </row>
    <row r="72" spans="2:2" ht="13.1" x14ac:dyDescent="0.25">
      <c r="B72" s="60"/>
    </row>
    <row r="73" spans="2:2" ht="13.1" x14ac:dyDescent="0.25">
      <c r="B73" s="60"/>
    </row>
    <row r="74" spans="2:2" ht="13.1" x14ac:dyDescent="0.25">
      <c r="B74" s="60"/>
    </row>
    <row r="75" spans="2:2" ht="13.1" x14ac:dyDescent="0.25">
      <c r="B75" s="60"/>
    </row>
    <row r="76" spans="2:2" ht="13.1" x14ac:dyDescent="0.25">
      <c r="B76" s="60"/>
    </row>
    <row r="77" spans="2:2" ht="13.1" x14ac:dyDescent="0.25">
      <c r="B77" s="60"/>
    </row>
    <row r="78" spans="2:2" ht="13.1" x14ac:dyDescent="0.25">
      <c r="B78" s="60"/>
    </row>
    <row r="79" spans="2:2" ht="13.1" x14ac:dyDescent="0.25">
      <c r="B79" s="60"/>
    </row>
    <row r="80" spans="2:2" ht="13.1" x14ac:dyDescent="0.25">
      <c r="B80" s="60"/>
    </row>
    <row r="81" spans="2:2" ht="13.1" x14ac:dyDescent="0.25">
      <c r="B81" s="60"/>
    </row>
    <row r="82" spans="2:2" ht="13.1" x14ac:dyDescent="0.25">
      <c r="B82" s="60"/>
    </row>
    <row r="83" spans="2:2" ht="13.1" x14ac:dyDescent="0.25">
      <c r="B83" s="60"/>
    </row>
    <row r="84" spans="2:2" ht="13.1" x14ac:dyDescent="0.25">
      <c r="B84" s="60"/>
    </row>
    <row r="85" spans="2:2" ht="13.1" x14ac:dyDescent="0.25">
      <c r="B85" s="60"/>
    </row>
    <row r="86" spans="2:2" ht="13.1" x14ac:dyDescent="0.25">
      <c r="B86" s="60"/>
    </row>
    <row r="87" spans="2:2" ht="13.1" x14ac:dyDescent="0.25">
      <c r="B87" s="60"/>
    </row>
    <row r="88" spans="2:2" ht="13.1" x14ac:dyDescent="0.25">
      <c r="B88" s="60"/>
    </row>
    <row r="89" spans="2:2" ht="13.1" x14ac:dyDescent="0.25">
      <c r="B89" s="60"/>
    </row>
    <row r="90" spans="2:2" ht="13.1" x14ac:dyDescent="0.25">
      <c r="B90" s="60"/>
    </row>
    <row r="91" spans="2:2" ht="13.1" x14ac:dyDescent="0.25">
      <c r="B91" s="60"/>
    </row>
    <row r="92" spans="2:2" ht="13.1" x14ac:dyDescent="0.25">
      <c r="B92" s="60"/>
    </row>
    <row r="93" spans="2:2" ht="13.1" x14ac:dyDescent="0.25">
      <c r="B93" s="60"/>
    </row>
    <row r="94" spans="2:2" ht="13.1" x14ac:dyDescent="0.25">
      <c r="B94" s="60"/>
    </row>
    <row r="95" spans="2:2" ht="13.1" x14ac:dyDescent="0.25">
      <c r="B95" s="60"/>
    </row>
    <row r="96" spans="2:2" ht="13.1" x14ac:dyDescent="0.25">
      <c r="B96" s="60"/>
    </row>
    <row r="97" spans="2:2" ht="13.1" x14ac:dyDescent="0.25">
      <c r="B97" s="60"/>
    </row>
    <row r="98" spans="2:2" ht="13.1" x14ac:dyDescent="0.25">
      <c r="B98" s="60"/>
    </row>
    <row r="99" spans="2:2" ht="13.1" x14ac:dyDescent="0.25">
      <c r="B99" s="60"/>
    </row>
    <row r="100" spans="2:2" ht="13.1" x14ac:dyDescent="0.25">
      <c r="B100" s="60"/>
    </row>
    <row r="101" spans="2:2" ht="13.1" x14ac:dyDescent="0.25">
      <c r="B101" s="60"/>
    </row>
    <row r="102" spans="2:2" ht="13.1" x14ac:dyDescent="0.25">
      <c r="B102" s="60"/>
    </row>
    <row r="103" spans="2:2" ht="13.1" x14ac:dyDescent="0.25">
      <c r="B103" s="60"/>
    </row>
    <row r="104" spans="2:2" ht="13.1" x14ac:dyDescent="0.25">
      <c r="B104" s="60"/>
    </row>
    <row r="105" spans="2:2" ht="13.1" x14ac:dyDescent="0.25">
      <c r="B105" s="60"/>
    </row>
    <row r="106" spans="2:2" ht="13.1" x14ac:dyDescent="0.25">
      <c r="B106" s="60"/>
    </row>
    <row r="107" spans="2:2" ht="13.1" x14ac:dyDescent="0.25">
      <c r="B107" s="60"/>
    </row>
    <row r="108" spans="2:2" ht="13.1" x14ac:dyDescent="0.25">
      <c r="B108" s="60"/>
    </row>
    <row r="109" spans="2:2" ht="13.1" x14ac:dyDescent="0.25">
      <c r="B109" s="60"/>
    </row>
    <row r="110" spans="2:2" ht="13.1" x14ac:dyDescent="0.25">
      <c r="B110" s="60"/>
    </row>
    <row r="111" spans="2:2" ht="13.1" x14ac:dyDescent="0.25">
      <c r="B111" s="60"/>
    </row>
    <row r="112" spans="2:2" ht="13.1" x14ac:dyDescent="0.25">
      <c r="B112" s="60"/>
    </row>
    <row r="113" spans="2:2" ht="13.1" x14ac:dyDescent="0.25">
      <c r="B113" s="60"/>
    </row>
    <row r="114" spans="2:2" ht="13.1" x14ac:dyDescent="0.25">
      <c r="B114" s="60"/>
    </row>
    <row r="115" spans="2:2" ht="13.1" x14ac:dyDescent="0.25">
      <c r="B115" s="60"/>
    </row>
    <row r="116" spans="2:2" ht="13.1" x14ac:dyDescent="0.25">
      <c r="B116" s="60"/>
    </row>
    <row r="117" spans="2:2" ht="13.1" x14ac:dyDescent="0.25">
      <c r="B117" s="60"/>
    </row>
    <row r="118" spans="2:2" ht="13.1" x14ac:dyDescent="0.25">
      <c r="B118" s="60"/>
    </row>
    <row r="119" spans="2:2" ht="13.1" x14ac:dyDescent="0.25">
      <c r="B119" s="60"/>
    </row>
    <row r="120" spans="2:2" ht="13.1" x14ac:dyDescent="0.25">
      <c r="B120" s="60"/>
    </row>
    <row r="121" spans="2:2" ht="13.1" x14ac:dyDescent="0.25">
      <c r="B121" s="60"/>
    </row>
    <row r="122" spans="2:2" ht="13.1" x14ac:dyDescent="0.25">
      <c r="B122" s="60"/>
    </row>
    <row r="123" spans="2:2" ht="13.1" x14ac:dyDescent="0.25">
      <c r="B123" s="60"/>
    </row>
    <row r="124" spans="2:2" ht="13.1" x14ac:dyDescent="0.25">
      <c r="B124" s="60"/>
    </row>
    <row r="125" spans="2:2" ht="13.1" x14ac:dyDescent="0.25">
      <c r="B125" s="60"/>
    </row>
    <row r="126" spans="2:2" ht="13.1" x14ac:dyDescent="0.25">
      <c r="B126" s="60"/>
    </row>
    <row r="127" spans="2:2" ht="13.1" x14ac:dyDescent="0.25">
      <c r="B127" s="60"/>
    </row>
    <row r="128" spans="2:2" ht="13.1" x14ac:dyDescent="0.25">
      <c r="B128" s="60"/>
    </row>
    <row r="129" spans="2:2" ht="13.1" x14ac:dyDescent="0.25">
      <c r="B129" s="60"/>
    </row>
    <row r="130" spans="2:2" ht="13.1" x14ac:dyDescent="0.25">
      <c r="B130" s="60"/>
    </row>
    <row r="131" spans="2:2" ht="13.1" x14ac:dyDescent="0.25">
      <c r="B131" s="60"/>
    </row>
    <row r="132" spans="2:2" ht="13.1" x14ac:dyDescent="0.25">
      <c r="B132" s="60"/>
    </row>
    <row r="133" spans="2:2" ht="13.1" x14ac:dyDescent="0.25">
      <c r="B133" s="60"/>
    </row>
    <row r="134" spans="2:2" ht="13.1" x14ac:dyDescent="0.25">
      <c r="B134" s="60"/>
    </row>
    <row r="135" spans="2:2" ht="13.1" x14ac:dyDescent="0.25">
      <c r="B135" s="60"/>
    </row>
    <row r="136" spans="2:2" ht="13.1" x14ac:dyDescent="0.25">
      <c r="B136" s="60"/>
    </row>
    <row r="137" spans="2:2" ht="13.1" x14ac:dyDescent="0.25">
      <c r="B137" s="60"/>
    </row>
    <row r="138" spans="2:2" ht="13.1" x14ac:dyDescent="0.25">
      <c r="B138" s="60"/>
    </row>
    <row r="139" spans="2:2" ht="13.1" x14ac:dyDescent="0.25">
      <c r="B139" s="60"/>
    </row>
    <row r="140" spans="2:2" ht="13.1" x14ac:dyDescent="0.25">
      <c r="B140" s="60"/>
    </row>
    <row r="141" spans="2:2" ht="13.1" x14ac:dyDescent="0.25">
      <c r="B141" s="60"/>
    </row>
    <row r="142" spans="2:2" ht="13.1" x14ac:dyDescent="0.25">
      <c r="B142" s="60"/>
    </row>
    <row r="143" spans="2:2" ht="13.1" x14ac:dyDescent="0.25">
      <c r="B143" s="60"/>
    </row>
    <row r="144" spans="2:2" ht="13.1" x14ac:dyDescent="0.25">
      <c r="B144" s="60"/>
    </row>
    <row r="145" spans="2:2" ht="13.1" x14ac:dyDescent="0.25">
      <c r="B145" s="60"/>
    </row>
    <row r="146" spans="2:2" ht="13.1" x14ac:dyDescent="0.25">
      <c r="B146" s="60"/>
    </row>
    <row r="147" spans="2:2" ht="13.1" x14ac:dyDescent="0.25">
      <c r="B147" s="60"/>
    </row>
    <row r="148" spans="2:2" ht="13.1" x14ac:dyDescent="0.25">
      <c r="B148" s="60"/>
    </row>
    <row r="149" spans="2:2" ht="13.1" x14ac:dyDescent="0.25">
      <c r="B149" s="60"/>
    </row>
    <row r="150" spans="2:2" ht="13.1" x14ac:dyDescent="0.25">
      <c r="B150" s="60"/>
    </row>
    <row r="151" spans="2:2" ht="13.1" x14ac:dyDescent="0.25">
      <c r="B151" s="60"/>
    </row>
    <row r="152" spans="2:2" ht="13.1" x14ac:dyDescent="0.25">
      <c r="B152" s="60"/>
    </row>
    <row r="153" spans="2:2" ht="13.1" x14ac:dyDescent="0.25">
      <c r="B153" s="60"/>
    </row>
    <row r="154" spans="2:2" ht="13.1" x14ac:dyDescent="0.25">
      <c r="B154" s="60"/>
    </row>
    <row r="155" spans="2:2" ht="13.1" x14ac:dyDescent="0.25">
      <c r="B155" s="60"/>
    </row>
    <row r="156" spans="2:2" ht="13.1" x14ac:dyDescent="0.25">
      <c r="B156" s="60"/>
    </row>
    <row r="157" spans="2:2" ht="13.1" x14ac:dyDescent="0.25">
      <c r="B157" s="60"/>
    </row>
    <row r="158" spans="2:2" ht="13.1" x14ac:dyDescent="0.25">
      <c r="B158" s="60"/>
    </row>
    <row r="159" spans="2:2" ht="13.1" x14ac:dyDescent="0.25">
      <c r="B159" s="60"/>
    </row>
    <row r="160" spans="2:2" ht="13.1" x14ac:dyDescent="0.25">
      <c r="B160" s="60"/>
    </row>
    <row r="161" spans="2:2" ht="13.1" x14ac:dyDescent="0.25">
      <c r="B161" s="60"/>
    </row>
    <row r="162" spans="2:2" ht="13.1" x14ac:dyDescent="0.25">
      <c r="B162" s="60"/>
    </row>
    <row r="163" spans="2:2" ht="13.1" x14ac:dyDescent="0.25">
      <c r="B163" s="60"/>
    </row>
    <row r="164" spans="2:2" ht="13.1" x14ac:dyDescent="0.25">
      <c r="B164" s="60"/>
    </row>
    <row r="165" spans="2:2" ht="13.1" x14ac:dyDescent="0.25">
      <c r="B165" s="60"/>
    </row>
    <row r="166" spans="2:2" ht="13.1" x14ac:dyDescent="0.25">
      <c r="B166" s="60"/>
    </row>
    <row r="167" spans="2:2" ht="13.1" x14ac:dyDescent="0.25">
      <c r="B167" s="60"/>
    </row>
    <row r="168" spans="2:2" ht="13.1" x14ac:dyDescent="0.25">
      <c r="B168" s="60"/>
    </row>
    <row r="169" spans="2:2" ht="13.1" x14ac:dyDescent="0.25">
      <c r="B169" s="60"/>
    </row>
    <row r="170" spans="2:2" ht="13.1" x14ac:dyDescent="0.25">
      <c r="B170" s="60"/>
    </row>
    <row r="171" spans="2:2" ht="13.1" x14ac:dyDescent="0.25">
      <c r="B171" s="60"/>
    </row>
    <row r="172" spans="2:2" ht="13.1" x14ac:dyDescent="0.25">
      <c r="B172" s="60"/>
    </row>
    <row r="173" spans="2:2" ht="13.1" x14ac:dyDescent="0.25">
      <c r="B173" s="60"/>
    </row>
    <row r="174" spans="2:2" ht="13.1" x14ac:dyDescent="0.25">
      <c r="B174" s="60"/>
    </row>
    <row r="175" spans="2:2" ht="13.1" x14ac:dyDescent="0.25">
      <c r="B175" s="60"/>
    </row>
    <row r="176" spans="2:2" ht="13.1" x14ac:dyDescent="0.25">
      <c r="B176" s="60"/>
    </row>
    <row r="177" spans="2:2" ht="13.1" x14ac:dyDescent="0.25">
      <c r="B177" s="60"/>
    </row>
    <row r="178" spans="2:2" ht="13.1" x14ac:dyDescent="0.25">
      <c r="B178" s="60"/>
    </row>
    <row r="179" spans="2:2" ht="13.1" x14ac:dyDescent="0.25">
      <c r="B179" s="60"/>
    </row>
    <row r="180" spans="2:2" ht="13.1" x14ac:dyDescent="0.25">
      <c r="B180" s="60"/>
    </row>
    <row r="181" spans="2:2" ht="13.1" x14ac:dyDescent="0.25">
      <c r="B181" s="60"/>
    </row>
    <row r="182" spans="2:2" ht="13.1" x14ac:dyDescent="0.25">
      <c r="B182" s="60"/>
    </row>
    <row r="183" spans="2:2" ht="13.1" x14ac:dyDescent="0.25">
      <c r="B183" s="60"/>
    </row>
    <row r="184" spans="2:2" ht="13.1" x14ac:dyDescent="0.25">
      <c r="B184" s="60"/>
    </row>
    <row r="185" spans="2:2" ht="13.1" x14ac:dyDescent="0.25">
      <c r="B185" s="60"/>
    </row>
    <row r="186" spans="2:2" ht="13.1" x14ac:dyDescent="0.25">
      <c r="B186" s="60"/>
    </row>
    <row r="187" spans="2:2" ht="13.1" x14ac:dyDescent="0.25">
      <c r="B187" s="60"/>
    </row>
    <row r="188" spans="2:2" ht="13.1" x14ac:dyDescent="0.25">
      <c r="B188" s="60"/>
    </row>
    <row r="189" spans="2:2" ht="13.1" x14ac:dyDescent="0.25">
      <c r="B189" s="60"/>
    </row>
    <row r="190" spans="2:2" ht="13.1" x14ac:dyDescent="0.25">
      <c r="B190" s="60"/>
    </row>
    <row r="191" spans="2:2" ht="13.1" x14ac:dyDescent="0.25">
      <c r="B191" s="60"/>
    </row>
    <row r="192" spans="2:2" ht="13.1" x14ac:dyDescent="0.25">
      <c r="B192" s="60"/>
    </row>
    <row r="193" spans="2:2" ht="13.1" x14ac:dyDescent="0.25">
      <c r="B193" s="60"/>
    </row>
    <row r="194" spans="2:2" ht="13.1" x14ac:dyDescent="0.25">
      <c r="B194" s="60"/>
    </row>
    <row r="195" spans="2:2" ht="13.1" x14ac:dyDescent="0.25">
      <c r="B195" s="60"/>
    </row>
    <row r="196" spans="2:2" ht="13.1" x14ac:dyDescent="0.25">
      <c r="B196" s="60"/>
    </row>
    <row r="197" spans="2:2" ht="13.1" x14ac:dyDescent="0.25">
      <c r="B197" s="60"/>
    </row>
    <row r="198" spans="2:2" ht="13.1" x14ac:dyDescent="0.25">
      <c r="B198" s="60"/>
    </row>
    <row r="199" spans="2:2" ht="13.1" x14ac:dyDescent="0.25">
      <c r="B199" s="60"/>
    </row>
    <row r="200" spans="2:2" ht="13.1" x14ac:dyDescent="0.25">
      <c r="B200" s="60"/>
    </row>
    <row r="201" spans="2:2" ht="13.1" x14ac:dyDescent="0.25">
      <c r="B201" s="60"/>
    </row>
    <row r="202" spans="2:2" ht="13.1" x14ac:dyDescent="0.25">
      <c r="B202" s="60"/>
    </row>
    <row r="203" spans="2:2" ht="13.1" x14ac:dyDescent="0.25">
      <c r="B203" s="60"/>
    </row>
    <row r="204" spans="2:2" ht="13.1" x14ac:dyDescent="0.25">
      <c r="B204" s="60"/>
    </row>
    <row r="205" spans="2:2" ht="13.1" x14ac:dyDescent="0.25">
      <c r="B205" s="60"/>
    </row>
    <row r="206" spans="2:2" ht="13.1" x14ac:dyDescent="0.25">
      <c r="B206" s="60"/>
    </row>
    <row r="207" spans="2:2" ht="13.1" x14ac:dyDescent="0.25">
      <c r="B207" s="60"/>
    </row>
    <row r="208" spans="2:2" ht="13.1" x14ac:dyDescent="0.25">
      <c r="B208" s="60"/>
    </row>
    <row r="209" spans="2:2" ht="13.1" x14ac:dyDescent="0.25">
      <c r="B209" s="60"/>
    </row>
    <row r="210" spans="2:2" ht="13.1" x14ac:dyDescent="0.25">
      <c r="B210" s="60"/>
    </row>
    <row r="211" spans="2:2" ht="13.1" x14ac:dyDescent="0.25">
      <c r="B211" s="60"/>
    </row>
    <row r="212" spans="2:2" ht="13.1" x14ac:dyDescent="0.25">
      <c r="B212" s="60"/>
    </row>
    <row r="213" spans="2:2" ht="13.1" x14ac:dyDescent="0.25">
      <c r="B213" s="60"/>
    </row>
    <row r="214" spans="2:2" ht="13.1" x14ac:dyDescent="0.25">
      <c r="B214" s="60"/>
    </row>
    <row r="215" spans="2:2" ht="13.1" x14ac:dyDescent="0.25">
      <c r="B215" s="60"/>
    </row>
    <row r="216" spans="2:2" ht="13.1" x14ac:dyDescent="0.25">
      <c r="B216" s="60"/>
    </row>
    <row r="217" spans="2:2" ht="13.1" x14ac:dyDescent="0.25">
      <c r="B217" s="60"/>
    </row>
    <row r="218" spans="2:2" ht="13.1" x14ac:dyDescent="0.25">
      <c r="B218" s="60"/>
    </row>
    <row r="219" spans="2:2" ht="13.1" x14ac:dyDescent="0.25">
      <c r="B219" s="60"/>
    </row>
    <row r="220" spans="2:2" ht="13.1" x14ac:dyDescent="0.25">
      <c r="B220" s="60"/>
    </row>
    <row r="221" spans="2:2" ht="13.1" x14ac:dyDescent="0.25">
      <c r="B221" s="60"/>
    </row>
    <row r="222" spans="2:2" ht="13.1" x14ac:dyDescent="0.25">
      <c r="B222" s="60"/>
    </row>
    <row r="223" spans="2:2" ht="13.1" x14ac:dyDescent="0.25">
      <c r="B223" s="60"/>
    </row>
    <row r="224" spans="2:2" ht="13.1" x14ac:dyDescent="0.25">
      <c r="B224" s="60"/>
    </row>
    <row r="225" spans="2:2" ht="13.1" x14ac:dyDescent="0.25">
      <c r="B225" s="60"/>
    </row>
    <row r="226" spans="2:2" ht="13.1" x14ac:dyDescent="0.25">
      <c r="B226" s="60"/>
    </row>
    <row r="227" spans="2:2" ht="13.1" x14ac:dyDescent="0.25">
      <c r="B227" s="60"/>
    </row>
    <row r="228" spans="2:2" ht="13.1" x14ac:dyDescent="0.25">
      <c r="B228" s="60"/>
    </row>
    <row r="229" spans="2:2" ht="13.1" x14ac:dyDescent="0.25">
      <c r="B229" s="60"/>
    </row>
    <row r="230" spans="2:2" ht="13.1" x14ac:dyDescent="0.25">
      <c r="B230" s="60"/>
    </row>
    <row r="231" spans="2:2" ht="13.1" x14ac:dyDescent="0.25">
      <c r="B231" s="60"/>
    </row>
    <row r="232" spans="2:2" ht="13.1" x14ac:dyDescent="0.25">
      <c r="B232" s="60"/>
    </row>
    <row r="233" spans="2:2" ht="13.1" x14ac:dyDescent="0.25">
      <c r="B233" s="60"/>
    </row>
    <row r="234" spans="2:2" ht="13.1" x14ac:dyDescent="0.25">
      <c r="B234" s="60"/>
    </row>
    <row r="235" spans="2:2" ht="13.1" x14ac:dyDescent="0.25">
      <c r="B235" s="60"/>
    </row>
    <row r="236" spans="2:2" ht="13.1" x14ac:dyDescent="0.25">
      <c r="B236" s="60"/>
    </row>
    <row r="237" spans="2:2" ht="13.1" x14ac:dyDescent="0.25">
      <c r="B237" s="60"/>
    </row>
    <row r="238" spans="2:2" ht="13.1" x14ac:dyDescent="0.25">
      <c r="B238" s="60"/>
    </row>
    <row r="239" spans="2:2" ht="13.1" x14ac:dyDescent="0.25">
      <c r="B239" s="60"/>
    </row>
    <row r="240" spans="2:2" ht="13.1" x14ac:dyDescent="0.25">
      <c r="B240" s="60"/>
    </row>
    <row r="241" spans="2:2" ht="13.1" x14ac:dyDescent="0.25">
      <c r="B241" s="60"/>
    </row>
    <row r="242" spans="2:2" ht="13.1" x14ac:dyDescent="0.25">
      <c r="B242" s="60"/>
    </row>
    <row r="243" spans="2:2" ht="13.1" x14ac:dyDescent="0.25">
      <c r="B243" s="60"/>
    </row>
    <row r="244" spans="2:2" ht="13.1" x14ac:dyDescent="0.25">
      <c r="B244" s="60"/>
    </row>
    <row r="245" spans="2:2" ht="13.1" x14ac:dyDescent="0.25">
      <c r="B245" s="60"/>
    </row>
    <row r="246" spans="2:2" ht="13.1" x14ac:dyDescent="0.25">
      <c r="B246" s="60"/>
    </row>
    <row r="247" spans="2:2" ht="13.1" x14ac:dyDescent="0.25">
      <c r="B247" s="60"/>
    </row>
    <row r="248" spans="2:2" ht="13.1" x14ac:dyDescent="0.25">
      <c r="B248" s="60"/>
    </row>
    <row r="249" spans="2:2" ht="13.1" x14ac:dyDescent="0.25">
      <c r="B249" s="60"/>
    </row>
    <row r="250" spans="2:2" ht="13.1" x14ac:dyDescent="0.25">
      <c r="B250" s="60"/>
    </row>
    <row r="251" spans="2:2" ht="13.1" x14ac:dyDescent="0.25">
      <c r="B251" s="60"/>
    </row>
    <row r="252" spans="2:2" ht="13.1" x14ac:dyDescent="0.25">
      <c r="B252" s="60"/>
    </row>
    <row r="253" spans="2:2" ht="13.1" x14ac:dyDescent="0.25">
      <c r="B253" s="60"/>
    </row>
    <row r="254" spans="2:2" ht="13.1" x14ac:dyDescent="0.25">
      <c r="B254" s="60"/>
    </row>
    <row r="255" spans="2:2" ht="13.1" x14ac:dyDescent="0.25">
      <c r="B255" s="60"/>
    </row>
    <row r="256" spans="2:2" ht="13.1" x14ac:dyDescent="0.25">
      <c r="B256" s="60"/>
    </row>
    <row r="257" spans="2:2" ht="13.1" x14ac:dyDescent="0.25">
      <c r="B257" s="60"/>
    </row>
    <row r="258" spans="2:2" ht="13.1" x14ac:dyDescent="0.25">
      <c r="B258" s="60"/>
    </row>
    <row r="259" spans="2:2" ht="13.1" x14ac:dyDescent="0.25">
      <c r="B259" s="60"/>
    </row>
    <row r="260" spans="2:2" ht="13.1" x14ac:dyDescent="0.25">
      <c r="B260" s="60"/>
    </row>
    <row r="261" spans="2:2" ht="13.1" x14ac:dyDescent="0.25">
      <c r="B261" s="60"/>
    </row>
    <row r="262" spans="2:2" ht="13.1" x14ac:dyDescent="0.25">
      <c r="B262" s="60"/>
    </row>
    <row r="263" spans="2:2" ht="13.1" x14ac:dyDescent="0.25">
      <c r="B263" s="60"/>
    </row>
    <row r="264" spans="2:2" ht="13.1" x14ac:dyDescent="0.25">
      <c r="B264" s="60"/>
    </row>
    <row r="265" spans="2:2" ht="13.1" x14ac:dyDescent="0.25">
      <c r="B265" s="60"/>
    </row>
    <row r="266" spans="2:2" ht="13.1" x14ac:dyDescent="0.25">
      <c r="B266" s="60"/>
    </row>
    <row r="267" spans="2:2" ht="13.1" x14ac:dyDescent="0.25">
      <c r="B267" s="60"/>
    </row>
    <row r="268" spans="2:2" ht="13.1" x14ac:dyDescent="0.25">
      <c r="B268" s="60"/>
    </row>
    <row r="269" spans="2:2" ht="13.1" x14ac:dyDescent="0.25">
      <c r="B269" s="60"/>
    </row>
    <row r="270" spans="2:2" ht="13.1" x14ac:dyDescent="0.25">
      <c r="B270" s="60"/>
    </row>
    <row r="271" spans="2:2" ht="13.1" x14ac:dyDescent="0.25">
      <c r="B271" s="60"/>
    </row>
    <row r="272" spans="2:2" ht="13.1" x14ac:dyDescent="0.25">
      <c r="B272" s="60"/>
    </row>
    <row r="273" spans="2:2" ht="13.1" x14ac:dyDescent="0.25">
      <c r="B273" s="60"/>
    </row>
    <row r="274" spans="2:2" ht="13.1" x14ac:dyDescent="0.25">
      <c r="B274" s="60"/>
    </row>
    <row r="275" spans="2:2" ht="13.1" x14ac:dyDescent="0.25">
      <c r="B275" s="60"/>
    </row>
    <row r="276" spans="2:2" ht="13.1" x14ac:dyDescent="0.25">
      <c r="B276" s="60"/>
    </row>
    <row r="277" spans="2:2" ht="13.1" x14ac:dyDescent="0.25">
      <c r="B277" s="60"/>
    </row>
    <row r="278" spans="2:2" ht="13.1" x14ac:dyDescent="0.25">
      <c r="B278" s="60"/>
    </row>
    <row r="279" spans="2:2" ht="13.1" x14ac:dyDescent="0.25">
      <c r="B279" s="60"/>
    </row>
    <row r="280" spans="2:2" ht="13.1" x14ac:dyDescent="0.25">
      <c r="B280" s="60"/>
    </row>
    <row r="281" spans="2:2" ht="13.1" x14ac:dyDescent="0.25">
      <c r="B281" s="60"/>
    </row>
    <row r="282" spans="2:2" ht="13.1" x14ac:dyDescent="0.25">
      <c r="B282" s="60"/>
    </row>
    <row r="283" spans="2:2" ht="13.1" x14ac:dyDescent="0.25">
      <c r="B283" s="60"/>
    </row>
    <row r="284" spans="2:2" ht="13.1" x14ac:dyDescent="0.25">
      <c r="B284" s="60"/>
    </row>
    <row r="285" spans="2:2" ht="13.1" x14ac:dyDescent="0.25">
      <c r="B285" s="60"/>
    </row>
    <row r="286" spans="2:2" ht="13.1" x14ac:dyDescent="0.25">
      <c r="B286" s="60"/>
    </row>
    <row r="287" spans="2:2" ht="13.1" x14ac:dyDescent="0.25">
      <c r="B287" s="60"/>
    </row>
    <row r="288" spans="2:2" ht="13.1" x14ac:dyDescent="0.25">
      <c r="B288" s="60"/>
    </row>
    <row r="289" spans="2:2" ht="13.1" x14ac:dyDescent="0.25">
      <c r="B289" s="60"/>
    </row>
    <row r="290" spans="2:2" ht="13.1" x14ac:dyDescent="0.25">
      <c r="B290" s="60"/>
    </row>
    <row r="291" spans="2:2" ht="13.1" x14ac:dyDescent="0.25">
      <c r="B291" s="60"/>
    </row>
    <row r="292" spans="2:2" ht="13.1" x14ac:dyDescent="0.25">
      <c r="B292" s="60"/>
    </row>
    <row r="293" spans="2:2" ht="13.1" x14ac:dyDescent="0.25">
      <c r="B293" s="60"/>
    </row>
    <row r="294" spans="2:2" ht="13.1" x14ac:dyDescent="0.25">
      <c r="B294" s="60"/>
    </row>
    <row r="295" spans="2:2" ht="13.1" x14ac:dyDescent="0.25">
      <c r="B295" s="60"/>
    </row>
    <row r="296" spans="2:2" ht="13.1" x14ac:dyDescent="0.25">
      <c r="B296" s="60"/>
    </row>
    <row r="297" spans="2:2" ht="13.1" x14ac:dyDescent="0.25">
      <c r="B297" s="60"/>
    </row>
    <row r="298" spans="2:2" ht="13.1" x14ac:dyDescent="0.25">
      <c r="B298" s="60"/>
    </row>
    <row r="299" spans="2:2" ht="13.1" x14ac:dyDescent="0.25">
      <c r="B299" s="60"/>
    </row>
    <row r="300" spans="2:2" ht="13.1" x14ac:dyDescent="0.25">
      <c r="B300" s="60"/>
    </row>
    <row r="301" spans="2:2" ht="13.1" x14ac:dyDescent="0.25">
      <c r="B301" s="60"/>
    </row>
    <row r="302" spans="2:2" ht="13.1" x14ac:dyDescent="0.25">
      <c r="B302" s="60"/>
    </row>
    <row r="303" spans="2:2" ht="13.1" x14ac:dyDescent="0.25">
      <c r="B303" s="60"/>
    </row>
    <row r="304" spans="2:2" ht="13.1" x14ac:dyDescent="0.25">
      <c r="B304" s="60"/>
    </row>
    <row r="305" spans="2:2" ht="13.1" x14ac:dyDescent="0.25">
      <c r="B305" s="60"/>
    </row>
    <row r="306" spans="2:2" ht="13.1" x14ac:dyDescent="0.25">
      <c r="B306" s="60"/>
    </row>
    <row r="307" spans="2:2" ht="13.1" x14ac:dyDescent="0.25">
      <c r="B307" s="60"/>
    </row>
    <row r="308" spans="2:2" ht="13.1" x14ac:dyDescent="0.25">
      <c r="B308" s="60"/>
    </row>
    <row r="309" spans="2:2" ht="13.1" x14ac:dyDescent="0.25">
      <c r="B309" s="60"/>
    </row>
    <row r="310" spans="2:2" ht="13.1" x14ac:dyDescent="0.25">
      <c r="B310" s="60"/>
    </row>
    <row r="311" spans="2:2" ht="13.1" x14ac:dyDescent="0.25">
      <c r="B311" s="60"/>
    </row>
    <row r="312" spans="2:2" ht="13.1" x14ac:dyDescent="0.25">
      <c r="B312" s="60"/>
    </row>
    <row r="313" spans="2:2" ht="13.1" x14ac:dyDescent="0.25">
      <c r="B313" s="60"/>
    </row>
    <row r="314" spans="2:2" ht="13.1" x14ac:dyDescent="0.25">
      <c r="B314" s="60"/>
    </row>
    <row r="315" spans="2:2" ht="13.1" x14ac:dyDescent="0.25">
      <c r="B315" s="60"/>
    </row>
    <row r="316" spans="2:2" ht="13.1" x14ac:dyDescent="0.25">
      <c r="B316" s="60"/>
    </row>
    <row r="317" spans="2:2" ht="13.1" x14ac:dyDescent="0.25">
      <c r="B317" s="60"/>
    </row>
    <row r="318" spans="2:2" ht="13.1" x14ac:dyDescent="0.25">
      <c r="B318" s="60"/>
    </row>
    <row r="319" spans="2:2" ht="13.1" x14ac:dyDescent="0.25">
      <c r="B319" s="60"/>
    </row>
    <row r="320" spans="2:2" ht="13.1" x14ac:dyDescent="0.25">
      <c r="B320" s="60"/>
    </row>
    <row r="321" spans="2:2" ht="13.1" x14ac:dyDescent="0.25">
      <c r="B321" s="60"/>
    </row>
    <row r="322" spans="2:2" ht="13.1" x14ac:dyDescent="0.25">
      <c r="B322" s="60"/>
    </row>
    <row r="323" spans="2:2" ht="13.1" x14ac:dyDescent="0.25">
      <c r="B323" s="60"/>
    </row>
    <row r="324" spans="2:2" ht="13.1" x14ac:dyDescent="0.25">
      <c r="B324" s="60"/>
    </row>
    <row r="325" spans="2:2" ht="13.1" x14ac:dyDescent="0.25">
      <c r="B325" s="60"/>
    </row>
    <row r="326" spans="2:2" ht="13.1" x14ac:dyDescent="0.25">
      <c r="B326" s="60"/>
    </row>
    <row r="327" spans="2:2" ht="13.1" x14ac:dyDescent="0.25">
      <c r="B327" s="60"/>
    </row>
    <row r="328" spans="2:2" ht="13.1" x14ac:dyDescent="0.25">
      <c r="B328" s="60"/>
    </row>
    <row r="329" spans="2:2" ht="13.1" x14ac:dyDescent="0.25">
      <c r="B329" s="60"/>
    </row>
    <row r="330" spans="2:2" ht="13.1" x14ac:dyDescent="0.25">
      <c r="B330" s="60"/>
    </row>
    <row r="331" spans="2:2" ht="13.1" x14ac:dyDescent="0.25">
      <c r="B331" s="60"/>
    </row>
    <row r="332" spans="2:2" ht="13.1" x14ac:dyDescent="0.25">
      <c r="B332" s="60"/>
    </row>
    <row r="333" spans="2:2" ht="13.1" x14ac:dyDescent="0.25">
      <c r="B333" s="60"/>
    </row>
    <row r="334" spans="2:2" ht="13.1" x14ac:dyDescent="0.25">
      <c r="B334" s="60"/>
    </row>
    <row r="335" spans="2:2" ht="13.1" x14ac:dyDescent="0.25">
      <c r="B335" s="60"/>
    </row>
    <row r="336" spans="2:2" ht="13.1" x14ac:dyDescent="0.25">
      <c r="B336" s="60"/>
    </row>
    <row r="337" spans="2:2" ht="13.1" x14ac:dyDescent="0.25">
      <c r="B337" s="60"/>
    </row>
    <row r="338" spans="2:2" ht="13.1" x14ac:dyDescent="0.25">
      <c r="B338" s="60"/>
    </row>
    <row r="339" spans="2:2" ht="13.1" x14ac:dyDescent="0.25">
      <c r="B339" s="60"/>
    </row>
    <row r="340" spans="2:2" ht="13.1" x14ac:dyDescent="0.25">
      <c r="B340" s="60"/>
    </row>
    <row r="341" spans="2:2" ht="13.1" x14ac:dyDescent="0.25">
      <c r="B341" s="60"/>
    </row>
    <row r="342" spans="2:2" ht="13.1" x14ac:dyDescent="0.25">
      <c r="B342" s="60"/>
    </row>
    <row r="343" spans="2:2" ht="13.1" x14ac:dyDescent="0.25">
      <c r="B343" s="60"/>
    </row>
    <row r="344" spans="2:2" ht="13.1" x14ac:dyDescent="0.25">
      <c r="B344" s="60"/>
    </row>
    <row r="345" spans="2:2" ht="13.1" x14ac:dyDescent="0.25">
      <c r="B345" s="60"/>
    </row>
    <row r="346" spans="2:2" ht="13.1" x14ac:dyDescent="0.25">
      <c r="B346" s="60"/>
    </row>
    <row r="347" spans="2:2" ht="13.1" x14ac:dyDescent="0.25">
      <c r="B347" s="60"/>
    </row>
    <row r="348" spans="2:2" ht="13.1" x14ac:dyDescent="0.25">
      <c r="B348" s="60"/>
    </row>
    <row r="349" spans="2:2" ht="13.1" x14ac:dyDescent="0.25">
      <c r="B349" s="60"/>
    </row>
    <row r="350" spans="2:2" ht="13.1" x14ac:dyDescent="0.25">
      <c r="B350" s="60"/>
    </row>
    <row r="351" spans="2:2" ht="13.1" x14ac:dyDescent="0.25">
      <c r="B351" s="60"/>
    </row>
    <row r="352" spans="2:2" ht="13.1" x14ac:dyDescent="0.25">
      <c r="B352" s="60"/>
    </row>
    <row r="353" spans="2:2" ht="13.1" x14ac:dyDescent="0.25">
      <c r="B353" s="60"/>
    </row>
    <row r="354" spans="2:2" ht="13.1" x14ac:dyDescent="0.25">
      <c r="B354" s="60"/>
    </row>
    <row r="355" spans="2:2" ht="13.1" x14ac:dyDescent="0.25">
      <c r="B355" s="60"/>
    </row>
    <row r="356" spans="2:2" ht="13.1" x14ac:dyDescent="0.25">
      <c r="B356" s="60"/>
    </row>
    <row r="357" spans="2:2" ht="13.1" x14ac:dyDescent="0.25">
      <c r="B357" s="60"/>
    </row>
    <row r="358" spans="2:2" ht="13.1" x14ac:dyDescent="0.25">
      <c r="B358" s="60"/>
    </row>
    <row r="359" spans="2:2" ht="13.1" x14ac:dyDescent="0.25">
      <c r="B359" s="60"/>
    </row>
    <row r="360" spans="2:2" ht="13.1" x14ac:dyDescent="0.25">
      <c r="B360" s="60"/>
    </row>
    <row r="361" spans="2:2" ht="13.1" x14ac:dyDescent="0.25">
      <c r="B361" s="60"/>
    </row>
    <row r="362" spans="2:2" ht="13.1" x14ac:dyDescent="0.25">
      <c r="B362" s="60"/>
    </row>
    <row r="363" spans="2:2" ht="13.1" x14ac:dyDescent="0.25">
      <c r="B363" s="60"/>
    </row>
    <row r="364" spans="2:2" ht="13.1" x14ac:dyDescent="0.25">
      <c r="B364" s="60"/>
    </row>
    <row r="365" spans="2:2" ht="13.1" x14ac:dyDescent="0.25">
      <c r="B365" s="60"/>
    </row>
    <row r="366" spans="2:2" ht="13.1" x14ac:dyDescent="0.25">
      <c r="B366" s="60"/>
    </row>
    <row r="367" spans="2:2" ht="13.1" x14ac:dyDescent="0.25">
      <c r="B367" s="60"/>
    </row>
    <row r="368" spans="2:2" ht="13.1" x14ac:dyDescent="0.25">
      <c r="B368" s="60"/>
    </row>
    <row r="369" spans="2:2" ht="13.1" x14ac:dyDescent="0.25">
      <c r="B369" s="60"/>
    </row>
    <row r="370" spans="2:2" ht="13.1" x14ac:dyDescent="0.25">
      <c r="B370" s="60"/>
    </row>
    <row r="371" spans="2:2" ht="13.1" x14ac:dyDescent="0.25">
      <c r="B371" s="60"/>
    </row>
    <row r="372" spans="2:2" ht="13.1" x14ac:dyDescent="0.25">
      <c r="B372" s="60"/>
    </row>
    <row r="373" spans="2:2" ht="13.1" x14ac:dyDescent="0.25">
      <c r="B373" s="60"/>
    </row>
    <row r="374" spans="2:2" ht="13.1" x14ac:dyDescent="0.25">
      <c r="B374" s="60"/>
    </row>
    <row r="375" spans="2:2" ht="13.1" x14ac:dyDescent="0.25">
      <c r="B375" s="60"/>
    </row>
    <row r="376" spans="2:2" ht="13.1" x14ac:dyDescent="0.25">
      <c r="B376" s="60"/>
    </row>
    <row r="377" spans="2:2" ht="13.1" x14ac:dyDescent="0.25">
      <c r="B377" s="60"/>
    </row>
    <row r="378" spans="2:2" ht="13.1" x14ac:dyDescent="0.25">
      <c r="B378" s="60"/>
    </row>
    <row r="379" spans="2:2" ht="13.1" x14ac:dyDescent="0.25">
      <c r="B379" s="60"/>
    </row>
    <row r="380" spans="2:2" ht="13.1" x14ac:dyDescent="0.25">
      <c r="B380" s="60"/>
    </row>
    <row r="381" spans="2:2" ht="13.1" x14ac:dyDescent="0.25">
      <c r="B381" s="60"/>
    </row>
    <row r="382" spans="2:2" ht="13.1" x14ac:dyDescent="0.25">
      <c r="B382" s="60"/>
    </row>
    <row r="383" spans="2:2" ht="13.1" x14ac:dyDescent="0.25">
      <c r="B383" s="60"/>
    </row>
    <row r="384" spans="2:2" ht="13.1" x14ac:dyDescent="0.25">
      <c r="B384" s="60"/>
    </row>
    <row r="385" spans="2:2" ht="13.1" x14ac:dyDescent="0.25">
      <c r="B385" s="60"/>
    </row>
    <row r="386" spans="2:2" ht="13.1" x14ac:dyDescent="0.25">
      <c r="B386" s="60"/>
    </row>
    <row r="387" spans="2:2" ht="13.1" x14ac:dyDescent="0.25">
      <c r="B387" s="60"/>
    </row>
    <row r="388" spans="2:2" ht="13.1" x14ac:dyDescent="0.25">
      <c r="B388" s="60"/>
    </row>
    <row r="389" spans="2:2" ht="13.1" x14ac:dyDescent="0.25">
      <c r="B389" s="60"/>
    </row>
    <row r="390" spans="2:2" ht="13.1" x14ac:dyDescent="0.25">
      <c r="B390" s="60"/>
    </row>
    <row r="391" spans="2:2" ht="13.1" x14ac:dyDescent="0.25">
      <c r="B391" s="60"/>
    </row>
    <row r="392" spans="2:2" ht="13.1" x14ac:dyDescent="0.25">
      <c r="B392" s="60"/>
    </row>
    <row r="393" spans="2:2" ht="13.1" x14ac:dyDescent="0.25">
      <c r="B393" s="60"/>
    </row>
    <row r="394" spans="2:2" ht="13.1" x14ac:dyDescent="0.25">
      <c r="B394" s="60"/>
    </row>
    <row r="395" spans="2:2" ht="13.1" x14ac:dyDescent="0.25">
      <c r="B395" s="60"/>
    </row>
    <row r="396" spans="2:2" ht="13.1" x14ac:dyDescent="0.25">
      <c r="B396" s="60"/>
    </row>
    <row r="397" spans="2:2" ht="13.1" x14ac:dyDescent="0.25">
      <c r="B397" s="60"/>
    </row>
    <row r="398" spans="2:2" ht="13.1" x14ac:dyDescent="0.25">
      <c r="B398" s="60"/>
    </row>
    <row r="399" spans="2:2" ht="13.1" x14ac:dyDescent="0.25">
      <c r="B399" s="60"/>
    </row>
    <row r="400" spans="2:2" ht="13.1" x14ac:dyDescent="0.25">
      <c r="B400" s="60"/>
    </row>
    <row r="401" spans="2:2" ht="13.1" x14ac:dyDescent="0.25">
      <c r="B401" s="60"/>
    </row>
    <row r="402" spans="2:2" ht="13.1" x14ac:dyDescent="0.25">
      <c r="B402" s="60"/>
    </row>
    <row r="403" spans="2:2" ht="13.1" x14ac:dyDescent="0.25">
      <c r="B403" s="60"/>
    </row>
    <row r="404" spans="2:2" ht="13.1" x14ac:dyDescent="0.25">
      <c r="B404" s="60"/>
    </row>
    <row r="405" spans="2:2" ht="13.1" x14ac:dyDescent="0.25">
      <c r="B405" s="60"/>
    </row>
    <row r="406" spans="2:2" ht="13.1" x14ac:dyDescent="0.25">
      <c r="B406" s="60"/>
    </row>
    <row r="407" spans="2:2" ht="13.1" x14ac:dyDescent="0.25">
      <c r="B407" s="60"/>
    </row>
    <row r="408" spans="2:2" ht="13.1" x14ac:dyDescent="0.25">
      <c r="B408" s="60"/>
    </row>
    <row r="409" spans="2:2" ht="13.1" x14ac:dyDescent="0.25">
      <c r="B409" s="60"/>
    </row>
    <row r="410" spans="2:2" ht="13.1" x14ac:dyDescent="0.25">
      <c r="B410" s="60"/>
    </row>
    <row r="411" spans="2:2" ht="13.1" x14ac:dyDescent="0.25">
      <c r="B411" s="60"/>
    </row>
    <row r="412" spans="2:2" ht="13.1" x14ac:dyDescent="0.25">
      <c r="B412" s="60"/>
    </row>
    <row r="413" spans="2:2" ht="13.1" x14ac:dyDescent="0.25">
      <c r="B413" s="60"/>
    </row>
    <row r="414" spans="2:2" ht="13.1" x14ac:dyDescent="0.25">
      <c r="B414" s="60"/>
    </row>
    <row r="415" spans="2:2" ht="13.1" x14ac:dyDescent="0.25">
      <c r="B415" s="60"/>
    </row>
    <row r="416" spans="2:2" ht="13.1" x14ac:dyDescent="0.25">
      <c r="B416" s="60"/>
    </row>
    <row r="417" spans="2:2" ht="13.1" x14ac:dyDescent="0.25">
      <c r="B417" s="60"/>
    </row>
    <row r="418" spans="2:2" ht="13.1" x14ac:dyDescent="0.25">
      <c r="B418" s="60"/>
    </row>
    <row r="419" spans="2:2" ht="13.1" x14ac:dyDescent="0.25">
      <c r="B419" s="60"/>
    </row>
    <row r="420" spans="2:2" ht="13.1" x14ac:dyDescent="0.25">
      <c r="B420" s="60"/>
    </row>
    <row r="421" spans="2:2" ht="13.1" x14ac:dyDescent="0.25">
      <c r="B421" s="60"/>
    </row>
    <row r="422" spans="2:2" ht="13.1" x14ac:dyDescent="0.25">
      <c r="B422" s="60"/>
    </row>
    <row r="423" spans="2:2" ht="13.1" x14ac:dyDescent="0.25">
      <c r="B423" s="60"/>
    </row>
    <row r="424" spans="2:2" ht="13.1" x14ac:dyDescent="0.25">
      <c r="B424" s="60"/>
    </row>
    <row r="425" spans="2:2" ht="13.1" x14ac:dyDescent="0.25">
      <c r="B425" s="60"/>
    </row>
    <row r="426" spans="2:2" ht="13.1" x14ac:dyDescent="0.25">
      <c r="B426" s="60"/>
    </row>
    <row r="427" spans="2:2" ht="13.1" x14ac:dyDescent="0.25">
      <c r="B427" s="60"/>
    </row>
    <row r="428" spans="2:2" ht="13.1" x14ac:dyDescent="0.25">
      <c r="B428" s="60"/>
    </row>
    <row r="429" spans="2:2" ht="13.1" x14ac:dyDescent="0.25">
      <c r="B429" s="60"/>
    </row>
    <row r="430" spans="2:2" ht="13.1" x14ac:dyDescent="0.25">
      <c r="B430" s="60"/>
    </row>
    <row r="431" spans="2:2" ht="13.1" x14ac:dyDescent="0.25">
      <c r="B431" s="60"/>
    </row>
    <row r="432" spans="2:2" ht="13.1" x14ac:dyDescent="0.25">
      <c r="B432" s="60"/>
    </row>
    <row r="433" spans="2:2" ht="13.1" x14ac:dyDescent="0.25">
      <c r="B433" s="60"/>
    </row>
    <row r="434" spans="2:2" ht="13.1" x14ac:dyDescent="0.25">
      <c r="B434" s="60"/>
    </row>
    <row r="435" spans="2:2" ht="13.1" x14ac:dyDescent="0.25">
      <c r="B435" s="60"/>
    </row>
    <row r="436" spans="2:2" ht="13.1" x14ac:dyDescent="0.25">
      <c r="B436" s="60"/>
    </row>
    <row r="437" spans="2:2" ht="13.1" x14ac:dyDescent="0.25">
      <c r="B437" s="60"/>
    </row>
    <row r="438" spans="2:2" ht="13.1" x14ac:dyDescent="0.25">
      <c r="B438" s="60"/>
    </row>
    <row r="439" spans="2:2" ht="13.1" x14ac:dyDescent="0.25">
      <c r="B439" s="60"/>
    </row>
    <row r="440" spans="2:2" ht="13.1" x14ac:dyDescent="0.25">
      <c r="B440" s="60"/>
    </row>
    <row r="441" spans="2:2" ht="13.1" x14ac:dyDescent="0.25">
      <c r="B441" s="60"/>
    </row>
    <row r="442" spans="2:2" ht="13.1" x14ac:dyDescent="0.25">
      <c r="B442" s="60"/>
    </row>
    <row r="443" spans="2:2" ht="13.1" x14ac:dyDescent="0.25">
      <c r="B443" s="60"/>
    </row>
    <row r="444" spans="2:2" ht="13.1" x14ac:dyDescent="0.25">
      <c r="B444" s="60"/>
    </row>
    <row r="445" spans="2:2" ht="13.1" x14ac:dyDescent="0.25">
      <c r="B445" s="60"/>
    </row>
    <row r="446" spans="2:2" ht="13.1" x14ac:dyDescent="0.25">
      <c r="B446" s="60"/>
    </row>
    <row r="447" spans="2:2" ht="13.1" x14ac:dyDescent="0.25">
      <c r="B447" s="60"/>
    </row>
    <row r="448" spans="2:2" ht="13.1" x14ac:dyDescent="0.25">
      <c r="B448" s="60"/>
    </row>
    <row r="449" spans="2:2" ht="13.1" x14ac:dyDescent="0.25">
      <c r="B449" s="60"/>
    </row>
    <row r="450" spans="2:2" ht="13.1" x14ac:dyDescent="0.25">
      <c r="B450" s="60"/>
    </row>
    <row r="451" spans="2:2" ht="13.1" x14ac:dyDescent="0.25">
      <c r="B451" s="60"/>
    </row>
    <row r="452" spans="2:2" ht="13.1" x14ac:dyDescent="0.25">
      <c r="B452" s="60"/>
    </row>
    <row r="453" spans="2:2" ht="13.1" x14ac:dyDescent="0.25">
      <c r="B453" s="60"/>
    </row>
    <row r="454" spans="2:2" ht="13.1" x14ac:dyDescent="0.25">
      <c r="B454" s="60"/>
    </row>
    <row r="455" spans="2:2" ht="13.1" x14ac:dyDescent="0.25">
      <c r="B455" s="60"/>
    </row>
    <row r="456" spans="2:2" ht="13.1" x14ac:dyDescent="0.25">
      <c r="B456" s="60"/>
    </row>
    <row r="457" spans="2:2" ht="13.1" x14ac:dyDescent="0.25">
      <c r="B457" s="60"/>
    </row>
    <row r="458" spans="2:2" ht="13.1" x14ac:dyDescent="0.25">
      <c r="B458" s="60"/>
    </row>
    <row r="459" spans="2:2" ht="13.1" x14ac:dyDescent="0.25">
      <c r="B459" s="60"/>
    </row>
    <row r="460" spans="2:2" ht="13.1" x14ac:dyDescent="0.25">
      <c r="B460" s="60"/>
    </row>
    <row r="461" spans="2:2" ht="13.1" x14ac:dyDescent="0.25">
      <c r="B461" s="60"/>
    </row>
    <row r="462" spans="2:2" ht="13.1" x14ac:dyDescent="0.25">
      <c r="B462" s="60"/>
    </row>
    <row r="463" spans="2:2" ht="13.1" x14ac:dyDescent="0.25">
      <c r="B463" s="60"/>
    </row>
    <row r="464" spans="2:2" ht="13.1" x14ac:dyDescent="0.25">
      <c r="B464" s="60"/>
    </row>
    <row r="465" spans="2:2" ht="13.1" x14ac:dyDescent="0.25">
      <c r="B465" s="60"/>
    </row>
    <row r="466" spans="2:2" ht="13.1" x14ac:dyDescent="0.25">
      <c r="B466" s="60"/>
    </row>
    <row r="467" spans="2:2" ht="13.1" x14ac:dyDescent="0.25">
      <c r="B467" s="60"/>
    </row>
    <row r="468" spans="2:2" ht="13.1" x14ac:dyDescent="0.25">
      <c r="B468" s="60"/>
    </row>
    <row r="469" spans="2:2" ht="13.1" x14ac:dyDescent="0.25">
      <c r="B469" s="60"/>
    </row>
    <row r="470" spans="2:2" ht="13.1" x14ac:dyDescent="0.25">
      <c r="B470" s="60"/>
    </row>
    <row r="471" spans="2:2" ht="13.1" x14ac:dyDescent="0.25">
      <c r="B471" s="60"/>
    </row>
    <row r="472" spans="2:2" ht="13.1" x14ac:dyDescent="0.25">
      <c r="B472" s="60"/>
    </row>
    <row r="473" spans="2:2" ht="13.1" x14ac:dyDescent="0.25">
      <c r="B473" s="60"/>
    </row>
    <row r="474" spans="2:2" ht="13.1" x14ac:dyDescent="0.25">
      <c r="B474" s="60"/>
    </row>
    <row r="475" spans="2:2" ht="13.1" x14ac:dyDescent="0.25">
      <c r="B475" s="60"/>
    </row>
    <row r="476" spans="2:2" ht="13.1" x14ac:dyDescent="0.25">
      <c r="B476" s="60"/>
    </row>
    <row r="477" spans="2:2" ht="13.1" x14ac:dyDescent="0.25">
      <c r="B477" s="60"/>
    </row>
    <row r="478" spans="2:2" ht="13.1" x14ac:dyDescent="0.25">
      <c r="B478" s="60"/>
    </row>
    <row r="479" spans="2:2" ht="13.1" x14ac:dyDescent="0.25">
      <c r="B479" s="60"/>
    </row>
    <row r="480" spans="2:2" ht="13.1" x14ac:dyDescent="0.25">
      <c r="B480" s="60"/>
    </row>
    <row r="481" spans="2:2" ht="13.1" x14ac:dyDescent="0.25">
      <c r="B481" s="60"/>
    </row>
    <row r="482" spans="2:2" ht="13.1" x14ac:dyDescent="0.25">
      <c r="B482" s="60"/>
    </row>
    <row r="483" spans="2:2" ht="13.1" x14ac:dyDescent="0.25">
      <c r="B483" s="60"/>
    </row>
    <row r="484" spans="2:2" ht="13.1" x14ac:dyDescent="0.25">
      <c r="B484" s="60"/>
    </row>
    <row r="485" spans="2:2" ht="13.1" x14ac:dyDescent="0.25">
      <c r="B485" s="60"/>
    </row>
    <row r="486" spans="2:2" ht="13.1" x14ac:dyDescent="0.25">
      <c r="B486" s="60"/>
    </row>
    <row r="487" spans="2:2" ht="13.1" x14ac:dyDescent="0.25">
      <c r="B487" s="60"/>
    </row>
    <row r="488" spans="2:2" ht="13.1" x14ac:dyDescent="0.25">
      <c r="B488" s="60"/>
    </row>
    <row r="489" spans="2:2" ht="13.1" x14ac:dyDescent="0.25">
      <c r="B489" s="60"/>
    </row>
    <row r="490" spans="2:2" ht="13.1" x14ac:dyDescent="0.25">
      <c r="B490" s="60"/>
    </row>
    <row r="491" spans="2:2" ht="13.1" x14ac:dyDescent="0.25">
      <c r="B491" s="60"/>
    </row>
    <row r="492" spans="2:2" ht="13.1" x14ac:dyDescent="0.25">
      <c r="B492" s="60"/>
    </row>
    <row r="493" spans="2:2" ht="13.1" x14ac:dyDescent="0.25">
      <c r="B493" s="60"/>
    </row>
    <row r="494" spans="2:2" ht="13.1" x14ac:dyDescent="0.25">
      <c r="B494" s="60"/>
    </row>
    <row r="495" spans="2:2" ht="13.1" x14ac:dyDescent="0.25">
      <c r="B495" s="60"/>
    </row>
    <row r="496" spans="2:2" ht="13.1" x14ac:dyDescent="0.25">
      <c r="B496" s="60"/>
    </row>
    <row r="497" spans="2:2" ht="13.1" x14ac:dyDescent="0.25">
      <c r="B497" s="60"/>
    </row>
    <row r="498" spans="2:2" ht="13.1" x14ac:dyDescent="0.25">
      <c r="B498" s="60"/>
    </row>
    <row r="499" spans="2:2" ht="13.1" x14ac:dyDescent="0.25">
      <c r="B499" s="60"/>
    </row>
    <row r="500" spans="2:2" ht="13.1" x14ac:dyDescent="0.25">
      <c r="B500" s="60"/>
    </row>
    <row r="501" spans="2:2" ht="13.1" x14ac:dyDescent="0.25">
      <c r="B501" s="60"/>
    </row>
    <row r="502" spans="2:2" ht="13.1" x14ac:dyDescent="0.25">
      <c r="B502" s="60"/>
    </row>
    <row r="503" spans="2:2" ht="13.1" x14ac:dyDescent="0.25">
      <c r="B503" s="60"/>
    </row>
    <row r="504" spans="2:2" ht="13.1" x14ac:dyDescent="0.25">
      <c r="B504" s="60"/>
    </row>
    <row r="505" spans="2:2" ht="13.1" x14ac:dyDescent="0.25">
      <c r="B505" s="60"/>
    </row>
    <row r="506" spans="2:2" ht="13.1" x14ac:dyDescent="0.25">
      <c r="B506" s="60"/>
    </row>
    <row r="507" spans="2:2" ht="13.1" x14ac:dyDescent="0.25">
      <c r="B507" s="60"/>
    </row>
    <row r="508" spans="2:2" ht="13.1" x14ac:dyDescent="0.25">
      <c r="B508" s="60"/>
    </row>
    <row r="509" spans="2:2" ht="13.1" x14ac:dyDescent="0.25">
      <c r="B509" s="60"/>
    </row>
    <row r="510" spans="2:2" ht="13.1" x14ac:dyDescent="0.25">
      <c r="B510" s="60"/>
    </row>
    <row r="511" spans="2:2" ht="13.1" x14ac:dyDescent="0.25">
      <c r="B511" s="60"/>
    </row>
    <row r="512" spans="2:2" ht="13.1" x14ac:dyDescent="0.25">
      <c r="B512" s="60"/>
    </row>
    <row r="513" spans="2:2" ht="13.1" x14ac:dyDescent="0.25">
      <c r="B513" s="60"/>
    </row>
    <row r="514" spans="2:2" ht="13.1" x14ac:dyDescent="0.25">
      <c r="B514" s="60"/>
    </row>
    <row r="515" spans="2:2" ht="13.1" x14ac:dyDescent="0.25">
      <c r="B515" s="60"/>
    </row>
    <row r="516" spans="2:2" ht="13.1" x14ac:dyDescent="0.25">
      <c r="B516" s="60"/>
    </row>
    <row r="517" spans="2:2" ht="13.1" x14ac:dyDescent="0.25">
      <c r="B517" s="60"/>
    </row>
    <row r="518" spans="2:2" ht="13.1" x14ac:dyDescent="0.25">
      <c r="B518" s="60"/>
    </row>
    <row r="519" spans="2:2" ht="13.1" x14ac:dyDescent="0.25">
      <c r="B519" s="60"/>
    </row>
    <row r="520" spans="2:2" ht="13.1" x14ac:dyDescent="0.25">
      <c r="B520" s="60"/>
    </row>
    <row r="521" spans="2:2" ht="13.1" x14ac:dyDescent="0.25">
      <c r="B521" s="60"/>
    </row>
    <row r="522" spans="2:2" ht="13.1" x14ac:dyDescent="0.25">
      <c r="B522" s="60"/>
    </row>
    <row r="523" spans="2:2" ht="13.1" x14ac:dyDescent="0.25">
      <c r="B523" s="60"/>
    </row>
    <row r="524" spans="2:2" ht="13.1" x14ac:dyDescent="0.25">
      <c r="B524" s="60"/>
    </row>
    <row r="525" spans="2:2" ht="13.1" x14ac:dyDescent="0.25">
      <c r="B525" s="60"/>
    </row>
    <row r="526" spans="2:2" ht="13.1" x14ac:dyDescent="0.25">
      <c r="B526" s="60"/>
    </row>
    <row r="527" spans="2:2" ht="13.1" x14ac:dyDescent="0.25">
      <c r="B527" s="60"/>
    </row>
    <row r="528" spans="2:2" ht="13.1" x14ac:dyDescent="0.25">
      <c r="B528" s="60"/>
    </row>
    <row r="529" spans="2:2" ht="13.1" x14ac:dyDescent="0.25">
      <c r="B529" s="60"/>
    </row>
    <row r="530" spans="2:2" ht="13.1" x14ac:dyDescent="0.25">
      <c r="B530" s="60"/>
    </row>
    <row r="531" spans="2:2" ht="13.1" x14ac:dyDescent="0.25">
      <c r="B531" s="60"/>
    </row>
    <row r="532" spans="2:2" ht="13.1" x14ac:dyDescent="0.25">
      <c r="B532" s="60"/>
    </row>
    <row r="533" spans="2:2" ht="13.1" x14ac:dyDescent="0.25">
      <c r="B533" s="60"/>
    </row>
    <row r="534" spans="2:2" ht="13.1" x14ac:dyDescent="0.25">
      <c r="B534" s="60"/>
    </row>
    <row r="535" spans="2:2" ht="13.1" x14ac:dyDescent="0.25">
      <c r="B535" s="60"/>
    </row>
    <row r="536" spans="2:2" ht="13.1" x14ac:dyDescent="0.25">
      <c r="B536" s="60"/>
    </row>
    <row r="537" spans="2:2" ht="13.1" x14ac:dyDescent="0.25">
      <c r="B537" s="60"/>
    </row>
    <row r="538" spans="2:2" ht="13.1" x14ac:dyDescent="0.25">
      <c r="B538" s="60"/>
    </row>
    <row r="539" spans="2:2" ht="13.1" x14ac:dyDescent="0.25">
      <c r="B539" s="60"/>
    </row>
    <row r="540" spans="2:2" ht="13.1" x14ac:dyDescent="0.25">
      <c r="B540" s="60"/>
    </row>
    <row r="541" spans="2:2" ht="13.1" x14ac:dyDescent="0.25">
      <c r="B541" s="60"/>
    </row>
    <row r="542" spans="2:2" ht="13.1" x14ac:dyDescent="0.25">
      <c r="B542" s="60"/>
    </row>
    <row r="543" spans="2:2" ht="13.1" x14ac:dyDescent="0.25">
      <c r="B543" s="60"/>
    </row>
    <row r="544" spans="2:2" ht="13.1" x14ac:dyDescent="0.25">
      <c r="B544" s="60"/>
    </row>
    <row r="545" spans="2:2" ht="13.1" x14ac:dyDescent="0.25">
      <c r="B545" s="60"/>
    </row>
    <row r="546" spans="2:2" ht="13.1" x14ac:dyDescent="0.25">
      <c r="B546" s="60"/>
    </row>
    <row r="547" spans="2:2" ht="13.1" x14ac:dyDescent="0.25">
      <c r="B547" s="60"/>
    </row>
    <row r="548" spans="2:2" ht="13.1" x14ac:dyDescent="0.25">
      <c r="B548" s="60"/>
    </row>
    <row r="549" spans="2:2" ht="13.1" x14ac:dyDescent="0.25">
      <c r="B549" s="60"/>
    </row>
    <row r="550" spans="2:2" ht="13.1" x14ac:dyDescent="0.25">
      <c r="B550" s="60"/>
    </row>
    <row r="551" spans="2:2" ht="13.1" x14ac:dyDescent="0.25">
      <c r="B551" s="60"/>
    </row>
    <row r="552" spans="2:2" ht="13.1" x14ac:dyDescent="0.25">
      <c r="B552" s="60"/>
    </row>
    <row r="553" spans="2:2" ht="13.1" x14ac:dyDescent="0.25">
      <c r="B553" s="60"/>
    </row>
    <row r="554" spans="2:2" ht="13.1" x14ac:dyDescent="0.25">
      <c r="B554" s="60"/>
    </row>
    <row r="555" spans="2:2" ht="13.1" x14ac:dyDescent="0.25">
      <c r="B555" s="60"/>
    </row>
    <row r="556" spans="2:2" ht="13.1" x14ac:dyDescent="0.25">
      <c r="B556" s="60"/>
    </row>
    <row r="557" spans="2:2" ht="13.1" x14ac:dyDescent="0.25">
      <c r="B557" s="60"/>
    </row>
    <row r="558" spans="2:2" ht="13.1" x14ac:dyDescent="0.25">
      <c r="B558" s="60"/>
    </row>
    <row r="559" spans="2:2" ht="13.1" x14ac:dyDescent="0.25">
      <c r="B559" s="60"/>
    </row>
    <row r="560" spans="2:2" ht="13.1" x14ac:dyDescent="0.25">
      <c r="B560" s="60"/>
    </row>
    <row r="561" spans="2:2" ht="13.1" x14ac:dyDescent="0.25">
      <c r="B561" s="60"/>
    </row>
    <row r="562" spans="2:2" ht="13.1" x14ac:dyDescent="0.25">
      <c r="B562" s="60"/>
    </row>
    <row r="563" spans="2:2" ht="13.1" x14ac:dyDescent="0.25">
      <c r="B563" s="60"/>
    </row>
    <row r="564" spans="2:2" ht="13.1" x14ac:dyDescent="0.25">
      <c r="B564" s="60"/>
    </row>
    <row r="565" spans="2:2" ht="13.1" x14ac:dyDescent="0.25">
      <c r="B565" s="60"/>
    </row>
    <row r="566" spans="2:2" ht="13.1" x14ac:dyDescent="0.25">
      <c r="B566" s="60"/>
    </row>
    <row r="567" spans="2:2" ht="13.1" x14ac:dyDescent="0.25">
      <c r="B567" s="60"/>
    </row>
    <row r="568" spans="2:2" ht="13.1" x14ac:dyDescent="0.25">
      <c r="B568" s="60"/>
    </row>
    <row r="569" spans="2:2" ht="13.1" x14ac:dyDescent="0.25">
      <c r="B569" s="60"/>
    </row>
    <row r="570" spans="2:2" ht="13.1" x14ac:dyDescent="0.25">
      <c r="B570" s="60"/>
    </row>
    <row r="571" spans="2:2" ht="13.1" x14ac:dyDescent="0.25">
      <c r="B571" s="60"/>
    </row>
    <row r="572" spans="2:2" ht="13.1" x14ac:dyDescent="0.25">
      <c r="B572" s="60"/>
    </row>
    <row r="573" spans="2:2" ht="13.1" x14ac:dyDescent="0.25">
      <c r="B573" s="60"/>
    </row>
    <row r="574" spans="2:2" ht="13.1" x14ac:dyDescent="0.25">
      <c r="B574" s="60"/>
    </row>
    <row r="575" spans="2:2" ht="13.1" x14ac:dyDescent="0.25">
      <c r="B575" s="60"/>
    </row>
    <row r="576" spans="2:2" ht="13.1" x14ac:dyDescent="0.25">
      <c r="B576" s="60"/>
    </row>
    <row r="577" spans="2:2" ht="13.1" x14ac:dyDescent="0.25">
      <c r="B577" s="60"/>
    </row>
    <row r="578" spans="2:2" ht="13.1" x14ac:dyDescent="0.25">
      <c r="B578" s="60"/>
    </row>
    <row r="579" spans="2:2" ht="13.1" x14ac:dyDescent="0.25">
      <c r="B579" s="60"/>
    </row>
    <row r="580" spans="2:2" ht="13.1" x14ac:dyDescent="0.25">
      <c r="B580" s="60"/>
    </row>
    <row r="581" spans="2:2" ht="13.1" x14ac:dyDescent="0.25">
      <c r="B581" s="60"/>
    </row>
    <row r="582" spans="2:2" ht="13.1" x14ac:dyDescent="0.25">
      <c r="B582" s="60"/>
    </row>
    <row r="583" spans="2:2" ht="13.1" x14ac:dyDescent="0.25">
      <c r="B583" s="60"/>
    </row>
    <row r="584" spans="2:2" ht="13.1" x14ac:dyDescent="0.25">
      <c r="B584" s="60"/>
    </row>
    <row r="585" spans="2:2" ht="13.1" x14ac:dyDescent="0.25">
      <c r="B585" s="60"/>
    </row>
    <row r="586" spans="2:2" ht="13.1" x14ac:dyDescent="0.25">
      <c r="B586" s="60"/>
    </row>
    <row r="587" spans="2:2" ht="13.1" x14ac:dyDescent="0.25">
      <c r="B587" s="60"/>
    </row>
    <row r="588" spans="2:2" ht="13.1" x14ac:dyDescent="0.25">
      <c r="B588" s="60"/>
    </row>
    <row r="589" spans="2:2" ht="13.1" x14ac:dyDescent="0.25">
      <c r="B589" s="60"/>
    </row>
    <row r="590" spans="2:2" ht="13.1" x14ac:dyDescent="0.25">
      <c r="B590" s="60"/>
    </row>
    <row r="591" spans="2:2" ht="13.1" x14ac:dyDescent="0.25">
      <c r="B591" s="60"/>
    </row>
    <row r="592" spans="2:2" ht="13.1" x14ac:dyDescent="0.25">
      <c r="B592" s="60"/>
    </row>
    <row r="593" spans="2:2" ht="13.1" x14ac:dyDescent="0.25">
      <c r="B593" s="60"/>
    </row>
    <row r="594" spans="2:2" ht="13.1" x14ac:dyDescent="0.25">
      <c r="B594" s="60"/>
    </row>
    <row r="595" spans="2:2" ht="13.1" x14ac:dyDescent="0.25">
      <c r="B595" s="60"/>
    </row>
    <row r="596" spans="2:2" ht="13.1" x14ac:dyDescent="0.25">
      <c r="B596" s="60"/>
    </row>
    <row r="597" spans="2:2" ht="13.1" x14ac:dyDescent="0.25">
      <c r="B597" s="60"/>
    </row>
    <row r="598" spans="2:2" ht="13.1" x14ac:dyDescent="0.25">
      <c r="B598" s="60"/>
    </row>
    <row r="599" spans="2:2" ht="13.1" x14ac:dyDescent="0.25">
      <c r="B599" s="60"/>
    </row>
    <row r="600" spans="2:2" ht="13.1" x14ac:dyDescent="0.25">
      <c r="B600" s="60"/>
    </row>
    <row r="601" spans="2:2" ht="13.1" x14ac:dyDescent="0.25">
      <c r="B601" s="60"/>
    </row>
    <row r="602" spans="2:2" ht="13.1" x14ac:dyDescent="0.25">
      <c r="B602" s="60"/>
    </row>
    <row r="603" spans="2:2" ht="13.1" x14ac:dyDescent="0.25">
      <c r="B603" s="60"/>
    </row>
    <row r="604" spans="2:2" ht="13.1" x14ac:dyDescent="0.25">
      <c r="B604" s="60"/>
    </row>
    <row r="605" spans="2:2" ht="13.1" x14ac:dyDescent="0.25">
      <c r="B605" s="60"/>
    </row>
    <row r="606" spans="2:2" ht="13.1" x14ac:dyDescent="0.25">
      <c r="B606" s="60"/>
    </row>
    <row r="607" spans="2:2" ht="13.1" x14ac:dyDescent="0.25">
      <c r="B607" s="60"/>
    </row>
    <row r="608" spans="2:2" ht="13.1" x14ac:dyDescent="0.25">
      <c r="B608" s="60"/>
    </row>
    <row r="609" spans="2:2" ht="13.1" x14ac:dyDescent="0.25">
      <c r="B609" s="60"/>
    </row>
    <row r="610" spans="2:2" ht="13.1" x14ac:dyDescent="0.25">
      <c r="B610" s="60"/>
    </row>
    <row r="611" spans="2:2" ht="13.1" x14ac:dyDescent="0.25">
      <c r="B611" s="60"/>
    </row>
    <row r="612" spans="2:2" ht="13.1" x14ac:dyDescent="0.25">
      <c r="B612" s="60"/>
    </row>
    <row r="613" spans="2:2" ht="13.1" x14ac:dyDescent="0.25">
      <c r="B613" s="60"/>
    </row>
    <row r="614" spans="2:2" ht="13.1" x14ac:dyDescent="0.25">
      <c r="B614" s="60"/>
    </row>
    <row r="615" spans="2:2" ht="13.1" x14ac:dyDescent="0.25">
      <c r="B615" s="60"/>
    </row>
    <row r="616" spans="2:2" ht="13.1" x14ac:dyDescent="0.25">
      <c r="B616" s="60"/>
    </row>
    <row r="617" spans="2:2" ht="13.1" x14ac:dyDescent="0.25">
      <c r="B617" s="60"/>
    </row>
    <row r="618" spans="2:2" ht="13.1" x14ac:dyDescent="0.25">
      <c r="B618" s="60"/>
    </row>
    <row r="619" spans="2:2" ht="13.1" x14ac:dyDescent="0.25">
      <c r="B619" s="60"/>
    </row>
    <row r="620" spans="2:2" ht="13.1" x14ac:dyDescent="0.25">
      <c r="B620" s="60"/>
    </row>
    <row r="621" spans="2:2" ht="13.1" x14ac:dyDescent="0.25">
      <c r="B621" s="60"/>
    </row>
    <row r="622" spans="2:2" ht="13.1" x14ac:dyDescent="0.25">
      <c r="B622" s="60"/>
    </row>
    <row r="623" spans="2:2" ht="13.1" x14ac:dyDescent="0.25">
      <c r="B623" s="60"/>
    </row>
    <row r="624" spans="2:2" ht="13.1" x14ac:dyDescent="0.25">
      <c r="B624" s="60"/>
    </row>
    <row r="625" spans="2:2" ht="13.1" x14ac:dyDescent="0.25">
      <c r="B625" s="60"/>
    </row>
    <row r="626" spans="2:2" ht="13.1" x14ac:dyDescent="0.25">
      <c r="B626" s="60"/>
    </row>
    <row r="627" spans="2:2" ht="13.1" x14ac:dyDescent="0.25">
      <c r="B627" s="60"/>
    </row>
    <row r="628" spans="2:2" ht="13.1" x14ac:dyDescent="0.25">
      <c r="B628" s="60"/>
    </row>
    <row r="629" spans="2:2" ht="13.1" x14ac:dyDescent="0.25">
      <c r="B629" s="60"/>
    </row>
    <row r="630" spans="2:2" ht="13.1" x14ac:dyDescent="0.25">
      <c r="B630" s="60"/>
    </row>
    <row r="631" spans="2:2" ht="13.1" x14ac:dyDescent="0.25">
      <c r="B631" s="60"/>
    </row>
    <row r="632" spans="2:2" ht="13.1" x14ac:dyDescent="0.25">
      <c r="B632" s="60"/>
    </row>
    <row r="633" spans="2:2" ht="13.1" x14ac:dyDescent="0.25">
      <c r="B633" s="60"/>
    </row>
    <row r="634" spans="2:2" ht="13.1" x14ac:dyDescent="0.25">
      <c r="B634" s="60"/>
    </row>
    <row r="635" spans="2:2" ht="13.1" x14ac:dyDescent="0.25">
      <c r="B635" s="60"/>
    </row>
    <row r="636" spans="2:2" ht="13.1" x14ac:dyDescent="0.25">
      <c r="B636" s="60"/>
    </row>
    <row r="637" spans="2:2" ht="13.1" x14ac:dyDescent="0.25">
      <c r="B637" s="60"/>
    </row>
    <row r="638" spans="2:2" ht="13.1" x14ac:dyDescent="0.25">
      <c r="B638" s="60"/>
    </row>
    <row r="639" spans="2:2" ht="13.1" x14ac:dyDescent="0.25">
      <c r="B639" s="60"/>
    </row>
    <row r="640" spans="2:2" ht="13.1" x14ac:dyDescent="0.25">
      <c r="B640" s="60"/>
    </row>
    <row r="641" spans="2:2" ht="13.1" x14ac:dyDescent="0.25">
      <c r="B641" s="60"/>
    </row>
    <row r="642" spans="2:2" ht="13.1" x14ac:dyDescent="0.25">
      <c r="B642" s="60"/>
    </row>
    <row r="643" spans="2:2" ht="13.1" x14ac:dyDescent="0.25">
      <c r="B643" s="60"/>
    </row>
    <row r="644" spans="2:2" ht="13.1" x14ac:dyDescent="0.25">
      <c r="B644" s="60"/>
    </row>
    <row r="645" spans="2:2" ht="13.1" x14ac:dyDescent="0.25">
      <c r="B645" s="60"/>
    </row>
    <row r="646" spans="2:2" ht="13.1" x14ac:dyDescent="0.25">
      <c r="B646" s="60"/>
    </row>
    <row r="647" spans="2:2" ht="13.1" x14ac:dyDescent="0.25">
      <c r="B647" s="60"/>
    </row>
    <row r="648" spans="2:2" ht="13.1" x14ac:dyDescent="0.25">
      <c r="B648" s="60"/>
    </row>
    <row r="649" spans="2:2" ht="13.1" x14ac:dyDescent="0.25">
      <c r="B649" s="60"/>
    </row>
    <row r="650" spans="2:2" ht="13.1" x14ac:dyDescent="0.25">
      <c r="B650" s="60"/>
    </row>
    <row r="651" spans="2:2" ht="13.1" x14ac:dyDescent="0.25">
      <c r="B651" s="60"/>
    </row>
    <row r="652" spans="2:2" ht="13.1" x14ac:dyDescent="0.25">
      <c r="B652" s="60"/>
    </row>
    <row r="653" spans="2:2" ht="13.1" x14ac:dyDescent="0.25">
      <c r="B653" s="60"/>
    </row>
    <row r="654" spans="2:2" ht="13.1" x14ac:dyDescent="0.25">
      <c r="B654" s="60"/>
    </row>
    <row r="655" spans="2:2" ht="13.1" x14ac:dyDescent="0.25">
      <c r="B655" s="60"/>
    </row>
    <row r="656" spans="2:2" ht="13.1" x14ac:dyDescent="0.25">
      <c r="B656" s="60"/>
    </row>
    <row r="657" spans="2:2" ht="13.1" x14ac:dyDescent="0.25">
      <c r="B657" s="60"/>
    </row>
    <row r="658" spans="2:2" ht="13.1" x14ac:dyDescent="0.25">
      <c r="B658" s="60"/>
    </row>
    <row r="659" spans="2:2" ht="13.1" x14ac:dyDescent="0.25">
      <c r="B659" s="60"/>
    </row>
    <row r="660" spans="2:2" ht="13.1" x14ac:dyDescent="0.25">
      <c r="B660" s="60"/>
    </row>
    <row r="661" spans="2:2" ht="13.1" x14ac:dyDescent="0.25">
      <c r="B661" s="60"/>
    </row>
    <row r="662" spans="2:2" ht="13.1" x14ac:dyDescent="0.25">
      <c r="B662" s="60"/>
    </row>
    <row r="663" spans="2:2" ht="13.1" x14ac:dyDescent="0.25">
      <c r="B663" s="60"/>
    </row>
    <row r="664" spans="2:2" ht="13.1" x14ac:dyDescent="0.25">
      <c r="B664" s="60"/>
    </row>
    <row r="665" spans="2:2" ht="13.1" x14ac:dyDescent="0.25">
      <c r="B665" s="60"/>
    </row>
    <row r="666" spans="2:2" ht="13.1" x14ac:dyDescent="0.25">
      <c r="B666" s="60"/>
    </row>
    <row r="667" spans="2:2" ht="13.1" x14ac:dyDescent="0.25">
      <c r="B667" s="60"/>
    </row>
    <row r="668" spans="2:2" ht="13.1" x14ac:dyDescent="0.25">
      <c r="B668" s="60"/>
    </row>
    <row r="669" spans="2:2" ht="13.1" x14ac:dyDescent="0.25">
      <c r="B669" s="60"/>
    </row>
    <row r="670" spans="2:2" ht="13.1" x14ac:dyDescent="0.25">
      <c r="B670" s="60"/>
    </row>
    <row r="671" spans="2:2" ht="13.1" x14ac:dyDescent="0.25">
      <c r="B671" s="60"/>
    </row>
    <row r="672" spans="2:2" ht="13.1" x14ac:dyDescent="0.25">
      <c r="B672" s="60"/>
    </row>
    <row r="673" spans="2:2" ht="13.1" x14ac:dyDescent="0.25">
      <c r="B673" s="60"/>
    </row>
    <row r="674" spans="2:2" ht="13.1" x14ac:dyDescent="0.25">
      <c r="B674" s="60"/>
    </row>
    <row r="675" spans="2:2" ht="13.1" x14ac:dyDescent="0.25">
      <c r="B675" s="60"/>
    </row>
    <row r="676" spans="2:2" ht="13.1" x14ac:dyDescent="0.25">
      <c r="B676" s="60"/>
    </row>
    <row r="677" spans="2:2" ht="13.1" x14ac:dyDescent="0.25">
      <c r="B677" s="60"/>
    </row>
    <row r="678" spans="2:2" ht="13.1" x14ac:dyDescent="0.25">
      <c r="B678" s="60"/>
    </row>
    <row r="679" spans="2:2" ht="13.1" x14ac:dyDescent="0.25">
      <c r="B679" s="60"/>
    </row>
    <row r="680" spans="2:2" ht="13.1" x14ac:dyDescent="0.25">
      <c r="B680" s="60"/>
    </row>
    <row r="681" spans="2:2" ht="13.1" x14ac:dyDescent="0.25">
      <c r="B681" s="60"/>
    </row>
    <row r="682" spans="2:2" ht="13.1" x14ac:dyDescent="0.25">
      <c r="B682" s="60"/>
    </row>
    <row r="683" spans="2:2" ht="13.1" x14ac:dyDescent="0.25">
      <c r="B683" s="60"/>
    </row>
    <row r="684" spans="2:2" ht="13.1" x14ac:dyDescent="0.25">
      <c r="B684" s="60"/>
    </row>
    <row r="685" spans="2:2" ht="13.1" x14ac:dyDescent="0.25">
      <c r="B685" s="60"/>
    </row>
    <row r="686" spans="2:2" ht="13.1" x14ac:dyDescent="0.25">
      <c r="B686" s="60"/>
    </row>
    <row r="687" spans="2:2" ht="13.1" x14ac:dyDescent="0.25">
      <c r="B687" s="60"/>
    </row>
    <row r="688" spans="2:2" ht="13.1" x14ac:dyDescent="0.25">
      <c r="B688" s="60"/>
    </row>
    <row r="689" spans="2:2" ht="13.1" x14ac:dyDescent="0.25">
      <c r="B689" s="60"/>
    </row>
    <row r="690" spans="2:2" ht="13.1" x14ac:dyDescent="0.25">
      <c r="B690" s="60"/>
    </row>
    <row r="691" spans="2:2" ht="13.1" x14ac:dyDescent="0.25">
      <c r="B691" s="60"/>
    </row>
    <row r="692" spans="2:2" ht="13.1" x14ac:dyDescent="0.25">
      <c r="B692" s="60"/>
    </row>
    <row r="693" spans="2:2" ht="13.1" x14ac:dyDescent="0.25">
      <c r="B693" s="60"/>
    </row>
    <row r="694" spans="2:2" ht="13.1" x14ac:dyDescent="0.25">
      <c r="B694" s="60"/>
    </row>
    <row r="695" spans="2:2" ht="13.1" x14ac:dyDescent="0.25">
      <c r="B695" s="60"/>
    </row>
    <row r="696" spans="2:2" ht="13.1" x14ac:dyDescent="0.25">
      <c r="B696" s="60"/>
    </row>
    <row r="697" spans="2:2" ht="13.1" x14ac:dyDescent="0.25">
      <c r="B697" s="60"/>
    </row>
    <row r="698" spans="2:2" ht="13.1" x14ac:dyDescent="0.25">
      <c r="B698" s="60"/>
    </row>
    <row r="699" spans="2:2" ht="13.1" x14ac:dyDescent="0.25">
      <c r="B699" s="60"/>
    </row>
    <row r="700" spans="2:2" ht="13.1" x14ac:dyDescent="0.25">
      <c r="B700" s="60"/>
    </row>
    <row r="701" spans="2:2" ht="13.1" x14ac:dyDescent="0.25">
      <c r="B701" s="60"/>
    </row>
    <row r="702" spans="2:2" ht="13.1" x14ac:dyDescent="0.25">
      <c r="B702" s="60"/>
    </row>
    <row r="703" spans="2:2" ht="13.1" x14ac:dyDescent="0.25">
      <c r="B703" s="60"/>
    </row>
    <row r="704" spans="2:2" ht="13.1" x14ac:dyDescent="0.25">
      <c r="B704" s="60"/>
    </row>
    <row r="705" spans="2:2" ht="13.1" x14ac:dyDescent="0.25">
      <c r="B705" s="60"/>
    </row>
    <row r="706" spans="2:2" ht="13.1" x14ac:dyDescent="0.25">
      <c r="B706" s="60"/>
    </row>
    <row r="707" spans="2:2" ht="13.1" x14ac:dyDescent="0.25">
      <c r="B707" s="60"/>
    </row>
    <row r="708" spans="2:2" ht="13.1" x14ac:dyDescent="0.25">
      <c r="B708" s="60"/>
    </row>
    <row r="709" spans="2:2" ht="13.1" x14ac:dyDescent="0.25">
      <c r="B709" s="60"/>
    </row>
    <row r="710" spans="2:2" ht="13.1" x14ac:dyDescent="0.25">
      <c r="B710" s="60"/>
    </row>
    <row r="711" spans="2:2" ht="13.1" x14ac:dyDescent="0.25">
      <c r="B711" s="60"/>
    </row>
    <row r="712" spans="2:2" ht="13.1" x14ac:dyDescent="0.25">
      <c r="B712" s="60"/>
    </row>
    <row r="713" spans="2:2" ht="13.1" x14ac:dyDescent="0.25">
      <c r="B713" s="60"/>
    </row>
    <row r="714" spans="2:2" ht="13.1" x14ac:dyDescent="0.25">
      <c r="B714" s="60"/>
    </row>
    <row r="715" spans="2:2" ht="13.1" x14ac:dyDescent="0.25">
      <c r="B715" s="60"/>
    </row>
    <row r="716" spans="2:2" ht="13.1" x14ac:dyDescent="0.25">
      <c r="B716" s="60"/>
    </row>
    <row r="717" spans="2:2" ht="13.1" x14ac:dyDescent="0.25">
      <c r="B717" s="60"/>
    </row>
    <row r="718" spans="2:2" ht="13.1" x14ac:dyDescent="0.25">
      <c r="B718" s="60"/>
    </row>
    <row r="719" spans="2:2" ht="13.1" x14ac:dyDescent="0.25">
      <c r="B719" s="60"/>
    </row>
    <row r="720" spans="2:2" ht="13.1" x14ac:dyDescent="0.25">
      <c r="B720" s="60"/>
    </row>
    <row r="721" spans="2:2" ht="13.1" x14ac:dyDescent="0.25">
      <c r="B721" s="60"/>
    </row>
    <row r="722" spans="2:2" ht="13.1" x14ac:dyDescent="0.25">
      <c r="B722" s="60"/>
    </row>
    <row r="723" spans="2:2" ht="13.1" x14ac:dyDescent="0.25">
      <c r="B723" s="60"/>
    </row>
    <row r="724" spans="2:2" ht="13.1" x14ac:dyDescent="0.25">
      <c r="B724" s="60"/>
    </row>
    <row r="725" spans="2:2" ht="13.1" x14ac:dyDescent="0.25">
      <c r="B725" s="60"/>
    </row>
    <row r="726" spans="2:2" ht="13.1" x14ac:dyDescent="0.25">
      <c r="B726" s="60"/>
    </row>
    <row r="727" spans="2:2" ht="13.1" x14ac:dyDescent="0.25">
      <c r="B727" s="60"/>
    </row>
    <row r="728" spans="2:2" ht="13.1" x14ac:dyDescent="0.25">
      <c r="B728" s="60"/>
    </row>
    <row r="729" spans="2:2" ht="13.1" x14ac:dyDescent="0.25">
      <c r="B729" s="60"/>
    </row>
    <row r="730" spans="2:2" ht="13.1" x14ac:dyDescent="0.25">
      <c r="B730" s="60"/>
    </row>
    <row r="731" spans="2:2" ht="13.1" x14ac:dyDescent="0.25">
      <c r="B731" s="60"/>
    </row>
    <row r="732" spans="2:2" ht="13.1" x14ac:dyDescent="0.25">
      <c r="B732" s="60"/>
    </row>
    <row r="733" spans="2:2" ht="13.1" x14ac:dyDescent="0.25">
      <c r="B733" s="60"/>
    </row>
    <row r="734" spans="2:2" ht="13.1" x14ac:dyDescent="0.25">
      <c r="B734" s="60"/>
    </row>
    <row r="735" spans="2:2" ht="13.1" x14ac:dyDescent="0.25">
      <c r="B735" s="60"/>
    </row>
    <row r="736" spans="2:2" ht="13.1" x14ac:dyDescent="0.25">
      <c r="B736" s="60"/>
    </row>
    <row r="737" spans="2:2" ht="13.1" x14ac:dyDescent="0.25">
      <c r="B737" s="60"/>
    </row>
    <row r="738" spans="2:2" ht="13.1" x14ac:dyDescent="0.25">
      <c r="B738" s="60"/>
    </row>
    <row r="739" spans="2:2" ht="13.1" x14ac:dyDescent="0.25">
      <c r="B739" s="60"/>
    </row>
    <row r="740" spans="2:2" ht="13.1" x14ac:dyDescent="0.25">
      <c r="B740" s="60"/>
    </row>
    <row r="741" spans="2:2" ht="13.1" x14ac:dyDescent="0.25">
      <c r="B741" s="60"/>
    </row>
    <row r="742" spans="2:2" ht="13.1" x14ac:dyDescent="0.25">
      <c r="B742" s="60"/>
    </row>
    <row r="743" spans="2:2" ht="13.1" x14ac:dyDescent="0.25">
      <c r="B743" s="60"/>
    </row>
    <row r="744" spans="2:2" ht="13.1" x14ac:dyDescent="0.25">
      <c r="B744" s="60"/>
    </row>
    <row r="745" spans="2:2" ht="13.1" x14ac:dyDescent="0.25">
      <c r="B745" s="60"/>
    </row>
    <row r="746" spans="2:2" ht="13.1" x14ac:dyDescent="0.25">
      <c r="B746" s="60"/>
    </row>
    <row r="747" spans="2:2" ht="13.1" x14ac:dyDescent="0.25">
      <c r="B747" s="60"/>
    </row>
    <row r="748" spans="2:2" ht="13.1" x14ac:dyDescent="0.25">
      <c r="B748" s="60"/>
    </row>
    <row r="749" spans="2:2" ht="13.1" x14ac:dyDescent="0.25">
      <c r="B749" s="60"/>
    </row>
    <row r="750" spans="2:2" ht="13.1" x14ac:dyDescent="0.25">
      <c r="B750" s="60"/>
    </row>
    <row r="751" spans="2:2" ht="13.1" x14ac:dyDescent="0.25">
      <c r="B751" s="60"/>
    </row>
    <row r="752" spans="2:2" ht="13.1" x14ac:dyDescent="0.25">
      <c r="B752" s="60"/>
    </row>
    <row r="753" spans="2:2" ht="13.1" x14ac:dyDescent="0.25">
      <c r="B753" s="60"/>
    </row>
    <row r="754" spans="2:2" ht="13.1" x14ac:dyDescent="0.25">
      <c r="B754" s="60"/>
    </row>
    <row r="755" spans="2:2" ht="13.1" x14ac:dyDescent="0.25">
      <c r="B755" s="60"/>
    </row>
    <row r="756" spans="2:2" ht="13.1" x14ac:dyDescent="0.25">
      <c r="B756" s="60"/>
    </row>
    <row r="757" spans="2:2" ht="13.1" x14ac:dyDescent="0.25">
      <c r="B757" s="60"/>
    </row>
    <row r="758" spans="2:2" ht="13.1" x14ac:dyDescent="0.25">
      <c r="B758" s="60"/>
    </row>
    <row r="759" spans="2:2" ht="13.1" x14ac:dyDescent="0.25">
      <c r="B759" s="60"/>
    </row>
    <row r="760" spans="2:2" ht="13.1" x14ac:dyDescent="0.25">
      <c r="B760" s="60"/>
    </row>
    <row r="761" spans="2:2" ht="13.1" x14ac:dyDescent="0.25">
      <c r="B761" s="60"/>
    </row>
    <row r="762" spans="2:2" ht="13.1" x14ac:dyDescent="0.25">
      <c r="B762" s="60"/>
    </row>
    <row r="763" spans="2:2" ht="13.1" x14ac:dyDescent="0.25">
      <c r="B763" s="60"/>
    </row>
    <row r="764" spans="2:2" ht="13.1" x14ac:dyDescent="0.25">
      <c r="B764" s="60"/>
    </row>
    <row r="765" spans="2:2" ht="13.1" x14ac:dyDescent="0.25">
      <c r="B765" s="60"/>
    </row>
    <row r="766" spans="2:2" ht="13.1" x14ac:dyDescent="0.25">
      <c r="B766" s="60"/>
    </row>
    <row r="767" spans="2:2" ht="13.1" x14ac:dyDescent="0.25">
      <c r="B767" s="60"/>
    </row>
    <row r="768" spans="2:2" ht="13.1" x14ac:dyDescent="0.25">
      <c r="B768" s="60"/>
    </row>
    <row r="769" spans="2:2" ht="13.1" x14ac:dyDescent="0.25">
      <c r="B769" s="60"/>
    </row>
    <row r="770" spans="2:2" ht="13.1" x14ac:dyDescent="0.25">
      <c r="B770" s="60"/>
    </row>
    <row r="771" spans="2:2" ht="13.1" x14ac:dyDescent="0.25">
      <c r="B771" s="60"/>
    </row>
    <row r="772" spans="2:2" ht="13.1" x14ac:dyDescent="0.25">
      <c r="B772" s="60"/>
    </row>
    <row r="773" spans="2:2" ht="13.1" x14ac:dyDescent="0.25">
      <c r="B773" s="60"/>
    </row>
    <row r="774" spans="2:2" ht="13.1" x14ac:dyDescent="0.25">
      <c r="B774" s="60"/>
    </row>
    <row r="775" spans="2:2" ht="13.1" x14ac:dyDescent="0.25">
      <c r="B775" s="60"/>
    </row>
    <row r="776" spans="2:2" ht="13.1" x14ac:dyDescent="0.25">
      <c r="B776" s="60"/>
    </row>
    <row r="777" spans="2:2" ht="13.1" x14ac:dyDescent="0.25">
      <c r="B777" s="60"/>
    </row>
    <row r="778" spans="2:2" ht="13.1" x14ac:dyDescent="0.25">
      <c r="B778" s="60"/>
    </row>
    <row r="779" spans="2:2" ht="13.1" x14ac:dyDescent="0.25">
      <c r="B779" s="60"/>
    </row>
    <row r="780" spans="2:2" ht="13.1" x14ac:dyDescent="0.25">
      <c r="B780" s="60"/>
    </row>
    <row r="781" spans="2:2" ht="13.1" x14ac:dyDescent="0.25">
      <c r="B781" s="60"/>
    </row>
    <row r="782" spans="2:2" ht="13.1" x14ac:dyDescent="0.25">
      <c r="B782" s="60"/>
    </row>
    <row r="783" spans="2:2" ht="13.1" x14ac:dyDescent="0.25">
      <c r="B783" s="60"/>
    </row>
    <row r="784" spans="2:2" ht="13.1" x14ac:dyDescent="0.25">
      <c r="B784" s="60"/>
    </row>
    <row r="785" spans="2:2" ht="13.1" x14ac:dyDescent="0.25">
      <c r="B785" s="60"/>
    </row>
    <row r="786" spans="2:2" ht="13.1" x14ac:dyDescent="0.25">
      <c r="B786" s="60"/>
    </row>
    <row r="787" spans="2:2" ht="13.1" x14ac:dyDescent="0.25">
      <c r="B787" s="60"/>
    </row>
    <row r="788" spans="2:2" ht="13.1" x14ac:dyDescent="0.25">
      <c r="B788" s="60"/>
    </row>
    <row r="789" spans="2:2" ht="13.1" x14ac:dyDescent="0.25">
      <c r="B789" s="60"/>
    </row>
    <row r="790" spans="2:2" ht="13.1" x14ac:dyDescent="0.25">
      <c r="B790" s="60"/>
    </row>
    <row r="791" spans="2:2" ht="13.1" x14ac:dyDescent="0.25">
      <c r="B791" s="60"/>
    </row>
    <row r="792" spans="2:2" ht="13.1" x14ac:dyDescent="0.25">
      <c r="B792" s="60"/>
    </row>
    <row r="793" spans="2:2" ht="13.1" x14ac:dyDescent="0.25">
      <c r="B793" s="60"/>
    </row>
    <row r="794" spans="2:2" ht="13.1" x14ac:dyDescent="0.25">
      <c r="B794" s="60"/>
    </row>
    <row r="795" spans="2:2" ht="13.1" x14ac:dyDescent="0.25">
      <c r="B795" s="60"/>
    </row>
    <row r="796" spans="2:2" ht="13.1" x14ac:dyDescent="0.25">
      <c r="B796" s="60"/>
    </row>
    <row r="797" spans="2:2" ht="13.1" x14ac:dyDescent="0.25">
      <c r="B797" s="60"/>
    </row>
    <row r="798" spans="2:2" ht="13.1" x14ac:dyDescent="0.25">
      <c r="B798" s="60"/>
    </row>
    <row r="799" spans="2:2" ht="13.1" x14ac:dyDescent="0.25">
      <c r="B799" s="60"/>
    </row>
    <row r="800" spans="2:2" ht="13.1" x14ac:dyDescent="0.25">
      <c r="B800" s="60"/>
    </row>
    <row r="801" spans="2:2" ht="13.1" x14ac:dyDescent="0.25">
      <c r="B801" s="60"/>
    </row>
    <row r="802" spans="2:2" ht="13.1" x14ac:dyDescent="0.25">
      <c r="B802" s="60"/>
    </row>
    <row r="803" spans="2:2" ht="13.1" x14ac:dyDescent="0.25">
      <c r="B803" s="60"/>
    </row>
    <row r="804" spans="2:2" ht="13.1" x14ac:dyDescent="0.25">
      <c r="B804" s="60"/>
    </row>
    <row r="805" spans="2:2" ht="13.1" x14ac:dyDescent="0.25">
      <c r="B805" s="60"/>
    </row>
    <row r="806" spans="2:2" ht="13.1" x14ac:dyDescent="0.25">
      <c r="B806" s="60"/>
    </row>
    <row r="807" spans="2:2" ht="13.1" x14ac:dyDescent="0.25">
      <c r="B807" s="60"/>
    </row>
    <row r="808" spans="2:2" ht="13.1" x14ac:dyDescent="0.25">
      <c r="B808" s="60"/>
    </row>
    <row r="809" spans="2:2" ht="13.1" x14ac:dyDescent="0.25">
      <c r="B809" s="60"/>
    </row>
    <row r="810" spans="2:2" ht="13.1" x14ac:dyDescent="0.25">
      <c r="B810" s="60"/>
    </row>
    <row r="811" spans="2:2" ht="13.1" x14ac:dyDescent="0.25">
      <c r="B811" s="60"/>
    </row>
    <row r="812" spans="2:2" ht="13.1" x14ac:dyDescent="0.25">
      <c r="B812" s="60"/>
    </row>
    <row r="813" spans="2:2" ht="13.1" x14ac:dyDescent="0.25">
      <c r="B813" s="60"/>
    </row>
    <row r="814" spans="2:2" ht="13.1" x14ac:dyDescent="0.25">
      <c r="B814" s="60"/>
    </row>
    <row r="815" spans="2:2" ht="13.1" x14ac:dyDescent="0.25">
      <c r="B815" s="60"/>
    </row>
    <row r="816" spans="2:2" ht="13.1" x14ac:dyDescent="0.25">
      <c r="B816" s="60"/>
    </row>
    <row r="817" spans="2:2" ht="13.1" x14ac:dyDescent="0.25">
      <c r="B817" s="60"/>
    </row>
    <row r="818" spans="2:2" ht="13.1" x14ac:dyDescent="0.25">
      <c r="B818" s="60"/>
    </row>
    <row r="819" spans="2:2" ht="13.1" x14ac:dyDescent="0.25">
      <c r="B819" s="60"/>
    </row>
    <row r="820" spans="2:2" ht="13.1" x14ac:dyDescent="0.25">
      <c r="B820" s="60"/>
    </row>
    <row r="821" spans="2:2" ht="13.1" x14ac:dyDescent="0.25">
      <c r="B821" s="60"/>
    </row>
    <row r="822" spans="2:2" ht="13.1" x14ac:dyDescent="0.25">
      <c r="B822" s="60"/>
    </row>
    <row r="823" spans="2:2" ht="13.1" x14ac:dyDescent="0.25">
      <c r="B823" s="60"/>
    </row>
    <row r="824" spans="2:2" ht="13.1" x14ac:dyDescent="0.25">
      <c r="B824" s="60"/>
    </row>
    <row r="825" spans="2:2" ht="13.1" x14ac:dyDescent="0.25">
      <c r="B825" s="60"/>
    </row>
    <row r="826" spans="2:2" ht="13.1" x14ac:dyDescent="0.25">
      <c r="B826" s="60"/>
    </row>
    <row r="827" spans="2:2" ht="13.1" x14ac:dyDescent="0.25">
      <c r="B827" s="60"/>
    </row>
    <row r="828" spans="2:2" ht="13.1" x14ac:dyDescent="0.25">
      <c r="B828" s="60"/>
    </row>
    <row r="829" spans="2:2" ht="13.1" x14ac:dyDescent="0.25">
      <c r="B829" s="60"/>
    </row>
    <row r="830" spans="2:2" ht="13.1" x14ac:dyDescent="0.25">
      <c r="B830" s="60"/>
    </row>
    <row r="831" spans="2:2" ht="13.1" x14ac:dyDescent="0.25">
      <c r="B831" s="60"/>
    </row>
    <row r="832" spans="2:2" ht="13.1" x14ac:dyDescent="0.25">
      <c r="B832" s="60"/>
    </row>
    <row r="833" spans="2:2" ht="13.1" x14ac:dyDescent="0.25">
      <c r="B833" s="60"/>
    </row>
    <row r="834" spans="2:2" ht="13.1" x14ac:dyDescent="0.25">
      <c r="B834" s="60"/>
    </row>
    <row r="835" spans="2:2" ht="13.1" x14ac:dyDescent="0.25">
      <c r="B835" s="60"/>
    </row>
    <row r="836" spans="2:2" ht="13.1" x14ac:dyDescent="0.25">
      <c r="B836" s="60"/>
    </row>
    <row r="837" spans="2:2" ht="13.1" x14ac:dyDescent="0.25">
      <c r="B837" s="60"/>
    </row>
    <row r="838" spans="2:2" ht="13.1" x14ac:dyDescent="0.25">
      <c r="B838" s="60"/>
    </row>
    <row r="839" spans="2:2" ht="13.1" x14ac:dyDescent="0.25">
      <c r="B839" s="60"/>
    </row>
    <row r="840" spans="2:2" ht="13.1" x14ac:dyDescent="0.25">
      <c r="B840" s="60"/>
    </row>
    <row r="841" spans="2:2" ht="13.1" x14ac:dyDescent="0.25">
      <c r="B841" s="60"/>
    </row>
    <row r="842" spans="2:2" ht="13.1" x14ac:dyDescent="0.25">
      <c r="B842" s="60"/>
    </row>
    <row r="843" spans="2:2" ht="13.1" x14ac:dyDescent="0.25">
      <c r="B843" s="60"/>
    </row>
    <row r="844" spans="2:2" ht="13.1" x14ac:dyDescent="0.25">
      <c r="B844" s="60"/>
    </row>
    <row r="845" spans="2:2" ht="13.1" x14ac:dyDescent="0.25">
      <c r="B845" s="60"/>
    </row>
    <row r="846" spans="2:2" ht="13.1" x14ac:dyDescent="0.25">
      <c r="B846" s="60"/>
    </row>
    <row r="847" spans="2:2" ht="13.1" x14ac:dyDescent="0.25">
      <c r="B847" s="60"/>
    </row>
    <row r="848" spans="2:2" ht="13.1" x14ac:dyDescent="0.25">
      <c r="B848" s="60"/>
    </row>
    <row r="849" spans="2:2" ht="13.1" x14ac:dyDescent="0.25">
      <c r="B849" s="60"/>
    </row>
    <row r="850" spans="2:2" ht="13.1" x14ac:dyDescent="0.25">
      <c r="B850" s="60"/>
    </row>
    <row r="851" spans="2:2" ht="13.1" x14ac:dyDescent="0.25">
      <c r="B851" s="60"/>
    </row>
    <row r="852" spans="2:2" ht="13.1" x14ac:dyDescent="0.25">
      <c r="B852" s="60"/>
    </row>
    <row r="853" spans="2:2" ht="13.1" x14ac:dyDescent="0.25">
      <c r="B853" s="60"/>
    </row>
    <row r="854" spans="2:2" ht="13.1" x14ac:dyDescent="0.25">
      <c r="B854" s="60"/>
    </row>
    <row r="855" spans="2:2" ht="13.1" x14ac:dyDescent="0.25">
      <c r="B855" s="60"/>
    </row>
    <row r="856" spans="2:2" ht="13.1" x14ac:dyDescent="0.25">
      <c r="B856" s="60"/>
    </row>
    <row r="857" spans="2:2" ht="13.1" x14ac:dyDescent="0.25">
      <c r="B857" s="60"/>
    </row>
    <row r="858" spans="2:2" ht="13.1" x14ac:dyDescent="0.25">
      <c r="B858" s="60"/>
    </row>
    <row r="859" spans="2:2" ht="13.1" x14ac:dyDescent="0.25">
      <c r="B859" s="60"/>
    </row>
    <row r="860" spans="2:2" ht="13.1" x14ac:dyDescent="0.25">
      <c r="B860" s="60"/>
    </row>
    <row r="861" spans="2:2" ht="13.1" x14ac:dyDescent="0.25">
      <c r="B861" s="60"/>
    </row>
    <row r="862" spans="2:2" ht="13.1" x14ac:dyDescent="0.25">
      <c r="B862" s="60"/>
    </row>
    <row r="863" spans="2:2" ht="13.1" x14ac:dyDescent="0.25">
      <c r="B863" s="60"/>
    </row>
    <row r="864" spans="2:2" ht="13.1" x14ac:dyDescent="0.25">
      <c r="B864" s="60"/>
    </row>
    <row r="865" spans="2:2" ht="13.1" x14ac:dyDescent="0.25">
      <c r="B865" s="60"/>
    </row>
    <row r="866" spans="2:2" ht="13.1" x14ac:dyDescent="0.25">
      <c r="B866" s="60"/>
    </row>
    <row r="867" spans="2:2" ht="13.1" x14ac:dyDescent="0.25">
      <c r="B867" s="60"/>
    </row>
    <row r="868" spans="2:2" ht="13.1" x14ac:dyDescent="0.25">
      <c r="B868" s="60"/>
    </row>
    <row r="869" spans="2:2" ht="13.1" x14ac:dyDescent="0.25">
      <c r="B869" s="60"/>
    </row>
    <row r="870" spans="2:2" ht="13.1" x14ac:dyDescent="0.25">
      <c r="B870" s="60"/>
    </row>
    <row r="871" spans="2:2" ht="13.1" x14ac:dyDescent="0.25">
      <c r="B871" s="60"/>
    </row>
    <row r="872" spans="2:2" ht="13.1" x14ac:dyDescent="0.25">
      <c r="B872" s="60"/>
    </row>
    <row r="873" spans="2:2" ht="13.1" x14ac:dyDescent="0.25">
      <c r="B873" s="60"/>
    </row>
    <row r="874" spans="2:2" ht="13.1" x14ac:dyDescent="0.25">
      <c r="B874" s="60"/>
    </row>
    <row r="875" spans="2:2" ht="13.1" x14ac:dyDescent="0.25">
      <c r="B875" s="60"/>
    </row>
    <row r="876" spans="2:2" ht="13.1" x14ac:dyDescent="0.25">
      <c r="B876" s="60"/>
    </row>
    <row r="877" spans="2:2" ht="13.1" x14ac:dyDescent="0.25">
      <c r="B877" s="60"/>
    </row>
    <row r="878" spans="2:2" ht="13.1" x14ac:dyDescent="0.25">
      <c r="B878" s="60"/>
    </row>
    <row r="879" spans="2:2" ht="13.1" x14ac:dyDescent="0.25">
      <c r="B879" s="60"/>
    </row>
    <row r="880" spans="2:2" ht="13.1" x14ac:dyDescent="0.25">
      <c r="B880" s="60"/>
    </row>
    <row r="881" spans="2:2" ht="13.1" x14ac:dyDescent="0.25">
      <c r="B881" s="60"/>
    </row>
    <row r="882" spans="2:2" ht="13.1" x14ac:dyDescent="0.25">
      <c r="B882" s="60"/>
    </row>
    <row r="883" spans="2:2" ht="13.1" x14ac:dyDescent="0.25">
      <c r="B883" s="60"/>
    </row>
    <row r="884" spans="2:2" ht="13.1" x14ac:dyDescent="0.25">
      <c r="B884" s="60"/>
    </row>
    <row r="885" spans="2:2" ht="13.1" x14ac:dyDescent="0.25">
      <c r="B885" s="60"/>
    </row>
    <row r="886" spans="2:2" ht="13.1" x14ac:dyDescent="0.25">
      <c r="B886" s="60"/>
    </row>
    <row r="887" spans="2:2" ht="13.1" x14ac:dyDescent="0.25">
      <c r="B887" s="60"/>
    </row>
    <row r="888" spans="2:2" ht="13.1" x14ac:dyDescent="0.25">
      <c r="B888" s="60"/>
    </row>
    <row r="889" spans="2:2" ht="13.1" x14ac:dyDescent="0.25">
      <c r="B889" s="60"/>
    </row>
    <row r="890" spans="2:2" ht="13.1" x14ac:dyDescent="0.25">
      <c r="B890" s="60"/>
    </row>
    <row r="891" spans="2:2" ht="13.1" x14ac:dyDescent="0.25">
      <c r="B891" s="60"/>
    </row>
    <row r="892" spans="2:2" ht="13.1" x14ac:dyDescent="0.25">
      <c r="B892" s="60"/>
    </row>
    <row r="893" spans="2:2" ht="13.1" x14ac:dyDescent="0.25">
      <c r="B893" s="60"/>
    </row>
    <row r="894" spans="2:2" ht="13.1" x14ac:dyDescent="0.25">
      <c r="B894" s="60"/>
    </row>
    <row r="895" spans="2:2" ht="13.1" x14ac:dyDescent="0.25">
      <c r="B895" s="60"/>
    </row>
    <row r="896" spans="2:2" ht="13.1" x14ac:dyDescent="0.25">
      <c r="B896" s="60"/>
    </row>
    <row r="897" spans="2:2" ht="13.1" x14ac:dyDescent="0.25">
      <c r="B897" s="60"/>
    </row>
    <row r="898" spans="2:2" ht="13.1" x14ac:dyDescent="0.25">
      <c r="B898" s="60"/>
    </row>
    <row r="899" spans="2:2" ht="13.1" x14ac:dyDescent="0.25">
      <c r="B899" s="60"/>
    </row>
    <row r="900" spans="2:2" ht="13.1" x14ac:dyDescent="0.25">
      <c r="B900" s="60"/>
    </row>
    <row r="901" spans="2:2" ht="13.1" x14ac:dyDescent="0.25">
      <c r="B901" s="60"/>
    </row>
    <row r="902" spans="2:2" ht="13.1" x14ac:dyDescent="0.25">
      <c r="B902" s="60"/>
    </row>
    <row r="903" spans="2:2" ht="13.1" x14ac:dyDescent="0.25">
      <c r="B903" s="60"/>
    </row>
    <row r="904" spans="2:2" ht="13.1" x14ac:dyDescent="0.25">
      <c r="B904" s="60"/>
    </row>
    <row r="905" spans="2:2" ht="13.1" x14ac:dyDescent="0.25">
      <c r="B905" s="60"/>
    </row>
    <row r="906" spans="2:2" ht="13.1" x14ac:dyDescent="0.25">
      <c r="B906" s="60"/>
    </row>
    <row r="907" spans="2:2" ht="13.1" x14ac:dyDescent="0.25">
      <c r="B907" s="60"/>
    </row>
    <row r="908" spans="2:2" ht="13.1" x14ac:dyDescent="0.25">
      <c r="B908" s="60"/>
    </row>
    <row r="909" spans="2:2" ht="13.1" x14ac:dyDescent="0.25">
      <c r="B909" s="60"/>
    </row>
    <row r="910" spans="2:2" ht="13.1" x14ac:dyDescent="0.25">
      <c r="B910" s="60"/>
    </row>
    <row r="911" spans="2:2" ht="13.1" x14ac:dyDescent="0.25">
      <c r="B911" s="60"/>
    </row>
    <row r="912" spans="2:2" ht="13.1" x14ac:dyDescent="0.25">
      <c r="B912" s="60"/>
    </row>
    <row r="913" spans="2:2" ht="13.1" x14ac:dyDescent="0.25">
      <c r="B913" s="60"/>
    </row>
    <row r="914" spans="2:2" ht="13.1" x14ac:dyDescent="0.25">
      <c r="B914" s="60"/>
    </row>
    <row r="915" spans="2:2" ht="13.1" x14ac:dyDescent="0.25">
      <c r="B915" s="60"/>
    </row>
    <row r="916" spans="2:2" ht="13.1" x14ac:dyDescent="0.25">
      <c r="B916" s="60"/>
    </row>
    <row r="917" spans="2:2" ht="13.1" x14ac:dyDescent="0.25">
      <c r="B917" s="60"/>
    </row>
    <row r="918" spans="2:2" ht="13.1" x14ac:dyDescent="0.25">
      <c r="B918" s="60"/>
    </row>
    <row r="919" spans="2:2" ht="13.1" x14ac:dyDescent="0.25">
      <c r="B919" s="60"/>
    </row>
    <row r="920" spans="2:2" ht="13.1" x14ac:dyDescent="0.25">
      <c r="B920" s="60"/>
    </row>
    <row r="921" spans="2:2" ht="13.1" x14ac:dyDescent="0.25">
      <c r="B921" s="60"/>
    </row>
    <row r="922" spans="2:2" ht="13.1" x14ac:dyDescent="0.25">
      <c r="B922" s="60"/>
    </row>
    <row r="923" spans="2:2" ht="13.1" x14ac:dyDescent="0.25">
      <c r="B923" s="60"/>
    </row>
    <row r="924" spans="2:2" ht="13.1" x14ac:dyDescent="0.25">
      <c r="B924" s="60"/>
    </row>
    <row r="925" spans="2:2" ht="13.1" x14ac:dyDescent="0.25">
      <c r="B925" s="60"/>
    </row>
    <row r="926" spans="2:2" ht="13.1" x14ac:dyDescent="0.25">
      <c r="B926" s="60"/>
    </row>
    <row r="927" spans="2:2" ht="13.1" x14ac:dyDescent="0.25">
      <c r="B927" s="60"/>
    </row>
    <row r="928" spans="2:2" ht="13.1" x14ac:dyDescent="0.25">
      <c r="B928" s="60"/>
    </row>
    <row r="929" spans="2:2" ht="13.1" x14ac:dyDescent="0.25">
      <c r="B929" s="60"/>
    </row>
    <row r="930" spans="2:2" ht="13.1" x14ac:dyDescent="0.25">
      <c r="B930" s="60"/>
    </row>
    <row r="931" spans="2:2" ht="13.1" x14ac:dyDescent="0.25">
      <c r="B931" s="60"/>
    </row>
    <row r="932" spans="2:2" ht="13.1" x14ac:dyDescent="0.25">
      <c r="B932" s="60"/>
    </row>
    <row r="933" spans="2:2" ht="13.1" x14ac:dyDescent="0.25">
      <c r="B933" s="60"/>
    </row>
    <row r="934" spans="2:2" ht="13.1" x14ac:dyDescent="0.25">
      <c r="B934" s="60"/>
    </row>
    <row r="935" spans="2:2" ht="13.1" x14ac:dyDescent="0.25">
      <c r="B935" s="60"/>
    </row>
    <row r="936" spans="2:2" ht="13.1" x14ac:dyDescent="0.25">
      <c r="B936" s="60"/>
    </row>
    <row r="937" spans="2:2" ht="13.1" x14ac:dyDescent="0.25">
      <c r="B937" s="60"/>
    </row>
    <row r="938" spans="2:2" ht="13.1" x14ac:dyDescent="0.25">
      <c r="B938" s="60"/>
    </row>
    <row r="939" spans="2:2" ht="13.1" x14ac:dyDescent="0.25">
      <c r="B939" s="60"/>
    </row>
    <row r="940" spans="2:2" ht="13.1" x14ac:dyDescent="0.25">
      <c r="B940" s="60"/>
    </row>
    <row r="941" spans="2:2" ht="13.1" x14ac:dyDescent="0.25">
      <c r="B941" s="60"/>
    </row>
    <row r="942" spans="2:2" ht="13.1" x14ac:dyDescent="0.25">
      <c r="B942" s="60"/>
    </row>
    <row r="943" spans="2:2" ht="13.1" x14ac:dyDescent="0.25">
      <c r="B943" s="60"/>
    </row>
    <row r="944" spans="2:2" ht="13.1" x14ac:dyDescent="0.25">
      <c r="B944" s="60"/>
    </row>
    <row r="945" spans="2:2" ht="13.1" x14ac:dyDescent="0.25">
      <c r="B945" s="60"/>
    </row>
    <row r="946" spans="2:2" ht="13.1" x14ac:dyDescent="0.25">
      <c r="B946" s="60"/>
    </row>
    <row r="947" spans="2:2" ht="13.1" x14ac:dyDescent="0.25">
      <c r="B947" s="60"/>
    </row>
    <row r="948" spans="2:2" ht="13.1" x14ac:dyDescent="0.25">
      <c r="B948" s="60"/>
    </row>
    <row r="949" spans="2:2" ht="13.1" x14ac:dyDescent="0.25">
      <c r="B949" s="60"/>
    </row>
    <row r="950" spans="2:2" ht="13.1" x14ac:dyDescent="0.25">
      <c r="B950" s="60"/>
    </row>
    <row r="951" spans="2:2" ht="13.1" x14ac:dyDescent="0.25">
      <c r="B951" s="60"/>
    </row>
    <row r="952" spans="2:2" ht="13.1" x14ac:dyDescent="0.25">
      <c r="B952" s="60"/>
    </row>
    <row r="953" spans="2:2" ht="13.1" x14ac:dyDescent="0.25">
      <c r="B953" s="60"/>
    </row>
    <row r="954" spans="2:2" ht="13.1" x14ac:dyDescent="0.25">
      <c r="B954" s="60"/>
    </row>
    <row r="955" spans="2:2" ht="13.1" x14ac:dyDescent="0.25">
      <c r="B955" s="60"/>
    </row>
    <row r="956" spans="2:2" ht="13.1" x14ac:dyDescent="0.25">
      <c r="B956" s="60"/>
    </row>
    <row r="957" spans="2:2" ht="13.1" x14ac:dyDescent="0.25">
      <c r="B957" s="60"/>
    </row>
    <row r="958" spans="2:2" ht="13.1" x14ac:dyDescent="0.25">
      <c r="B958" s="60"/>
    </row>
    <row r="959" spans="2:2" ht="13.1" x14ac:dyDescent="0.25">
      <c r="B959" s="60"/>
    </row>
    <row r="960" spans="2:2" ht="13.1" x14ac:dyDescent="0.25">
      <c r="B960" s="60"/>
    </row>
    <row r="961" spans="2:2" ht="13.1" x14ac:dyDescent="0.25">
      <c r="B961" s="60"/>
    </row>
    <row r="962" spans="2:2" ht="13.1" x14ac:dyDescent="0.25">
      <c r="B962" s="60"/>
    </row>
    <row r="963" spans="2:2" ht="13.1" x14ac:dyDescent="0.25">
      <c r="B963" s="60"/>
    </row>
    <row r="964" spans="2:2" ht="13.1" x14ac:dyDescent="0.25">
      <c r="B964" s="60"/>
    </row>
    <row r="965" spans="2:2" ht="13.1" x14ac:dyDescent="0.25">
      <c r="B965" s="60"/>
    </row>
    <row r="966" spans="2:2" ht="13.1" x14ac:dyDescent="0.25">
      <c r="B966" s="60"/>
    </row>
    <row r="967" spans="2:2" ht="13.1" x14ac:dyDescent="0.25">
      <c r="B967" s="60"/>
    </row>
    <row r="968" spans="2:2" ht="13.1" x14ac:dyDescent="0.25">
      <c r="B968" s="60"/>
    </row>
    <row r="969" spans="2:2" ht="13.1" x14ac:dyDescent="0.25">
      <c r="B969" s="60"/>
    </row>
    <row r="970" spans="2:2" ht="13.1" x14ac:dyDescent="0.25">
      <c r="B970" s="60"/>
    </row>
    <row r="971" spans="2:2" ht="13.1" x14ac:dyDescent="0.25">
      <c r="B971" s="60"/>
    </row>
    <row r="972" spans="2:2" ht="13.1" x14ac:dyDescent="0.25">
      <c r="B972" s="60"/>
    </row>
    <row r="973" spans="2:2" ht="13.1" x14ac:dyDescent="0.25">
      <c r="B973" s="60"/>
    </row>
    <row r="974" spans="2:2" ht="13.1" x14ac:dyDescent="0.25">
      <c r="B974" s="60"/>
    </row>
    <row r="975" spans="2:2" ht="13.1" x14ac:dyDescent="0.25">
      <c r="B975" s="60"/>
    </row>
    <row r="976" spans="2:2" ht="13.1" x14ac:dyDescent="0.25">
      <c r="B976" s="60"/>
    </row>
    <row r="977" spans="2:2" ht="13.1" x14ac:dyDescent="0.25">
      <c r="B977" s="60"/>
    </row>
    <row r="978" spans="2:2" ht="13.1" x14ac:dyDescent="0.25">
      <c r="B978" s="60"/>
    </row>
    <row r="979" spans="2:2" ht="13.1" x14ac:dyDescent="0.25">
      <c r="B979" s="60"/>
    </row>
    <row r="980" spans="2:2" ht="13.1" x14ac:dyDescent="0.25">
      <c r="B980" s="60"/>
    </row>
    <row r="981" spans="2:2" ht="13.1" x14ac:dyDescent="0.25">
      <c r="B981" s="60"/>
    </row>
    <row r="982" spans="2:2" ht="13.1" x14ac:dyDescent="0.25">
      <c r="B982" s="60"/>
    </row>
    <row r="983" spans="2:2" ht="13.1" x14ac:dyDescent="0.25">
      <c r="B983" s="60"/>
    </row>
    <row r="984" spans="2:2" ht="13.1" x14ac:dyDescent="0.25">
      <c r="B984" s="60"/>
    </row>
    <row r="985" spans="2:2" ht="13.1" x14ac:dyDescent="0.25">
      <c r="B985" s="60"/>
    </row>
    <row r="986" spans="2:2" ht="13.1" x14ac:dyDescent="0.25">
      <c r="B986" s="60"/>
    </row>
    <row r="987" spans="2:2" ht="13.1" x14ac:dyDescent="0.25">
      <c r="B987" s="60"/>
    </row>
    <row r="988" spans="2:2" ht="13.1" x14ac:dyDescent="0.25">
      <c r="B988" s="60"/>
    </row>
    <row r="989" spans="2:2" ht="13.1" x14ac:dyDescent="0.25">
      <c r="B989" s="60"/>
    </row>
    <row r="990" spans="2:2" ht="13.1" x14ac:dyDescent="0.25">
      <c r="B990" s="60"/>
    </row>
    <row r="991" spans="2:2" ht="13.1" x14ac:dyDescent="0.25">
      <c r="B991" s="60"/>
    </row>
    <row r="992" spans="2:2" ht="13.1" x14ac:dyDescent="0.25">
      <c r="B992" s="60"/>
    </row>
    <row r="993" spans="2:2" ht="13.1" x14ac:dyDescent="0.25">
      <c r="B993" s="60"/>
    </row>
    <row r="994" spans="2:2" ht="13.1" x14ac:dyDescent="0.25">
      <c r="B994" s="60"/>
    </row>
    <row r="995" spans="2:2" ht="13.1" x14ac:dyDescent="0.25">
      <c r="B995" s="60"/>
    </row>
    <row r="996" spans="2:2" ht="13.1" x14ac:dyDescent="0.25">
      <c r="B996" s="60"/>
    </row>
    <row r="997" spans="2:2" ht="13.1" x14ac:dyDescent="0.25">
      <c r="B997" s="60"/>
    </row>
    <row r="998" spans="2:2" ht="13.1" x14ac:dyDescent="0.25">
      <c r="B998" s="60"/>
    </row>
    <row r="999" spans="2:2" ht="13.1" x14ac:dyDescent="0.25">
      <c r="B999" s="60"/>
    </row>
    <row r="1000" spans="2:2" ht="13.1" x14ac:dyDescent="0.25">
      <c r="B1000" s="60"/>
    </row>
    <row r="1001" spans="2:2" ht="13.1" x14ac:dyDescent="0.25">
      <c r="B1001" s="60"/>
    </row>
    <row r="1002" spans="2:2" ht="13.1" x14ac:dyDescent="0.25">
      <c r="B1002" s="60"/>
    </row>
    <row r="1003" spans="2:2" ht="13.1" x14ac:dyDescent="0.25">
      <c r="B1003" s="60"/>
    </row>
    <row r="1004" spans="2:2" ht="13.1" x14ac:dyDescent="0.25">
      <c r="B1004" s="60"/>
    </row>
    <row r="1005" spans="2:2" ht="13.1" x14ac:dyDescent="0.25">
      <c r="B1005" s="60"/>
    </row>
    <row r="1006" spans="2:2" ht="13.1" x14ac:dyDescent="0.25">
      <c r="B1006" s="60"/>
    </row>
    <row r="1007" spans="2:2" ht="13.1" x14ac:dyDescent="0.25">
      <c r="B1007" s="60"/>
    </row>
    <row r="1008" spans="2:2" ht="13.1" x14ac:dyDescent="0.25">
      <c r="B1008" s="60"/>
    </row>
    <row r="1009" spans="2:2" ht="13.1" x14ac:dyDescent="0.25">
      <c r="B1009" s="60"/>
    </row>
    <row r="1010" spans="2:2" ht="13.1" x14ac:dyDescent="0.25">
      <c r="B1010" s="60"/>
    </row>
    <row r="1011" spans="2:2" ht="13.1" x14ac:dyDescent="0.25">
      <c r="B1011" s="60"/>
    </row>
    <row r="1012" spans="2:2" ht="13.1" x14ac:dyDescent="0.25">
      <c r="B1012" s="60"/>
    </row>
    <row r="1013" spans="2:2" ht="13.1" x14ac:dyDescent="0.25">
      <c r="B1013" s="60"/>
    </row>
    <row r="1014" spans="2:2" ht="13.1" x14ac:dyDescent="0.25">
      <c r="B1014" s="60"/>
    </row>
    <row r="1015" spans="2:2" ht="13.1" x14ac:dyDescent="0.25">
      <c r="B1015" s="60"/>
    </row>
    <row r="1016" spans="2:2" ht="13.1" x14ac:dyDescent="0.25">
      <c r="B1016" s="60"/>
    </row>
    <row r="1017" spans="2:2" ht="13.1" x14ac:dyDescent="0.25">
      <c r="B1017" s="60"/>
    </row>
    <row r="1018" spans="2:2" ht="13.1" x14ac:dyDescent="0.25">
      <c r="B1018" s="60"/>
    </row>
    <row r="1019" spans="2:2" ht="13.1" x14ac:dyDescent="0.25">
      <c r="B1019" s="60"/>
    </row>
    <row r="1020" spans="2:2" ht="13.1" x14ac:dyDescent="0.25">
      <c r="B1020" s="60"/>
    </row>
    <row r="1021" spans="2:2" ht="13.1" x14ac:dyDescent="0.25">
      <c r="B1021" s="60"/>
    </row>
    <row r="1022" spans="2:2" ht="13.1" x14ac:dyDescent="0.25">
      <c r="B1022" s="60"/>
    </row>
    <row r="1023" spans="2:2" ht="13.1" x14ac:dyDescent="0.25">
      <c r="B1023" s="60"/>
    </row>
    <row r="1024" spans="2:2" ht="13.1" x14ac:dyDescent="0.25">
      <c r="B1024" s="60"/>
    </row>
    <row r="1025" spans="2:2" ht="13.1" x14ac:dyDescent="0.25">
      <c r="B1025" s="60"/>
    </row>
    <row r="1026" spans="2:2" ht="13.1" x14ac:dyDescent="0.25">
      <c r="B1026" s="60"/>
    </row>
    <row r="1027" spans="2:2" ht="13.1" x14ac:dyDescent="0.25">
      <c r="B1027" s="60"/>
    </row>
    <row r="1028" spans="2:2" ht="13.1" x14ac:dyDescent="0.25">
      <c r="B1028" s="60"/>
    </row>
    <row r="1029" spans="2:2" ht="13.1" x14ac:dyDescent="0.25">
      <c r="B1029" s="60"/>
    </row>
    <row r="1030" spans="2:2" ht="13.1" x14ac:dyDescent="0.25">
      <c r="B1030" s="60"/>
    </row>
    <row r="1031" spans="2:2" ht="13.1" x14ac:dyDescent="0.25">
      <c r="B1031" s="60"/>
    </row>
    <row r="1032" spans="2:2" ht="13.1" x14ac:dyDescent="0.25">
      <c r="B1032" s="60"/>
    </row>
    <row r="1033" spans="2:2" ht="13.1" x14ac:dyDescent="0.25">
      <c r="B1033" s="60"/>
    </row>
    <row r="1034" spans="2:2" ht="13.1" x14ac:dyDescent="0.25">
      <c r="B1034" s="60"/>
    </row>
    <row r="1035" spans="2:2" ht="13.1" x14ac:dyDescent="0.25">
      <c r="B1035" s="60"/>
    </row>
    <row r="1036" spans="2:2" ht="13.1" x14ac:dyDescent="0.25">
      <c r="B1036" s="60"/>
    </row>
    <row r="1037" spans="2:2" ht="13.1" x14ac:dyDescent="0.25">
      <c r="B1037" s="60"/>
    </row>
    <row r="1038" spans="2:2" ht="13.1" x14ac:dyDescent="0.25">
      <c r="B1038" s="60"/>
    </row>
    <row r="1039" spans="2:2" ht="13.1" x14ac:dyDescent="0.25">
      <c r="B1039" s="60"/>
    </row>
    <row r="1040" spans="2:2" ht="13.1" x14ac:dyDescent="0.25">
      <c r="B1040" s="60"/>
    </row>
    <row r="1041" spans="2:2" ht="13.1" x14ac:dyDescent="0.25">
      <c r="B1041" s="60"/>
    </row>
    <row r="1042" spans="2:2" ht="13.1" x14ac:dyDescent="0.25">
      <c r="B1042" s="60"/>
    </row>
    <row r="1043" spans="2:2" ht="13.1" x14ac:dyDescent="0.25">
      <c r="B1043" s="60"/>
    </row>
    <row r="1044" spans="2:2" ht="13.1" x14ac:dyDescent="0.25">
      <c r="B1044" s="60"/>
    </row>
    <row r="1045" spans="2:2" ht="13.1" x14ac:dyDescent="0.25">
      <c r="B1045" s="60"/>
    </row>
    <row r="1046" spans="2:2" ht="13.1" x14ac:dyDescent="0.25">
      <c r="B1046" s="60"/>
    </row>
    <row r="1047" spans="2:2" ht="13.1" x14ac:dyDescent="0.25">
      <c r="B1047" s="60"/>
    </row>
    <row r="1048" spans="2:2" ht="13.1" x14ac:dyDescent="0.25">
      <c r="B1048" s="60"/>
    </row>
    <row r="1049" spans="2:2" ht="13.1" x14ac:dyDescent="0.25">
      <c r="B1049" s="60"/>
    </row>
    <row r="1050" spans="2:2" ht="13.1" x14ac:dyDescent="0.25">
      <c r="B1050" s="60"/>
    </row>
    <row r="1051" spans="2:2" ht="13.1" x14ac:dyDescent="0.25">
      <c r="B1051" s="60"/>
    </row>
    <row r="1052" spans="2:2" ht="13.1" x14ac:dyDescent="0.25">
      <c r="B1052" s="60"/>
    </row>
    <row r="1053" spans="2:2" ht="13.1" x14ac:dyDescent="0.25">
      <c r="B1053" s="60"/>
    </row>
    <row r="1054" spans="2:2" ht="13.1" x14ac:dyDescent="0.25">
      <c r="B1054" s="60"/>
    </row>
    <row r="1055" spans="2:2" ht="13.1" x14ac:dyDescent="0.25">
      <c r="B1055" s="60"/>
    </row>
    <row r="1056" spans="2:2" ht="13.1" x14ac:dyDescent="0.25">
      <c r="B1056" s="60"/>
    </row>
    <row r="1057" spans="2:2" ht="13.1" x14ac:dyDescent="0.25">
      <c r="B1057" s="60"/>
    </row>
    <row r="1058" spans="2:2" ht="13.1" x14ac:dyDescent="0.25">
      <c r="B1058" s="60"/>
    </row>
    <row r="1059" spans="2:2" ht="13.1" x14ac:dyDescent="0.25">
      <c r="B1059" s="60"/>
    </row>
    <row r="1060" spans="2:2" ht="13.1" x14ac:dyDescent="0.25">
      <c r="B1060" s="60"/>
    </row>
    <row r="1061" spans="2:2" ht="13.1" x14ac:dyDescent="0.25">
      <c r="B1061" s="60"/>
    </row>
    <row r="1062" spans="2:2" ht="13.1" x14ac:dyDescent="0.25">
      <c r="B1062" s="60"/>
    </row>
    <row r="1063" spans="2:2" ht="13.1" x14ac:dyDescent="0.25">
      <c r="B1063" s="60"/>
    </row>
    <row r="1064" spans="2:2" ht="13.1" x14ac:dyDescent="0.25">
      <c r="B1064" s="60"/>
    </row>
    <row r="1065" spans="2:2" ht="13.1" x14ac:dyDescent="0.25">
      <c r="B1065" s="60"/>
    </row>
    <row r="1066" spans="2:2" ht="13.1" x14ac:dyDescent="0.25">
      <c r="B1066" s="60"/>
    </row>
    <row r="1067" spans="2:2" ht="13.1" x14ac:dyDescent="0.25">
      <c r="B1067" s="60"/>
    </row>
    <row r="1068" spans="2:2" ht="13.1" x14ac:dyDescent="0.25">
      <c r="B1068" s="60"/>
    </row>
    <row r="1069" spans="2:2" ht="13.1" x14ac:dyDescent="0.25">
      <c r="B1069" s="60"/>
    </row>
    <row r="1070" spans="2:2" ht="13.1" x14ac:dyDescent="0.25">
      <c r="B1070" s="60"/>
    </row>
    <row r="1071" spans="2:2" ht="13.1" x14ac:dyDescent="0.25">
      <c r="B1071" s="60"/>
    </row>
    <row r="1072" spans="2:2" ht="13.1" x14ac:dyDescent="0.25">
      <c r="B1072" s="60"/>
    </row>
    <row r="1073" spans="2:2" ht="13.1" x14ac:dyDescent="0.25">
      <c r="B1073" s="60"/>
    </row>
    <row r="1074" spans="2:2" ht="13.1" x14ac:dyDescent="0.25">
      <c r="B1074" s="60"/>
    </row>
    <row r="1075" spans="2:2" ht="13.1" x14ac:dyDescent="0.25">
      <c r="B1075" s="60"/>
    </row>
    <row r="1076" spans="2:2" ht="13.1" x14ac:dyDescent="0.25">
      <c r="B1076" s="60"/>
    </row>
    <row r="1077" spans="2:2" ht="13.1" x14ac:dyDescent="0.25">
      <c r="B1077" s="60"/>
    </row>
    <row r="1078" spans="2:2" ht="13.1" x14ac:dyDescent="0.25">
      <c r="B1078" s="60"/>
    </row>
    <row r="1079" spans="2:2" ht="13.1" x14ac:dyDescent="0.25">
      <c r="B1079" s="60"/>
    </row>
    <row r="1080" spans="2:2" ht="13.1" x14ac:dyDescent="0.25">
      <c r="B1080" s="60"/>
    </row>
    <row r="1081" spans="2:2" ht="13.1" x14ac:dyDescent="0.25">
      <c r="B1081" s="60"/>
    </row>
    <row r="1082" spans="2:2" ht="13.1" x14ac:dyDescent="0.25">
      <c r="B1082" s="60"/>
    </row>
    <row r="1083" spans="2:2" ht="13.1" x14ac:dyDescent="0.25">
      <c r="B1083" s="60"/>
    </row>
    <row r="1084" spans="2:2" ht="13.1" x14ac:dyDescent="0.25">
      <c r="B1084" s="60"/>
    </row>
    <row r="1085" spans="2:2" ht="13.1" x14ac:dyDescent="0.25">
      <c r="B1085" s="60"/>
    </row>
    <row r="1086" spans="2:2" ht="13.1" x14ac:dyDescent="0.25">
      <c r="B1086" s="60"/>
    </row>
    <row r="1087" spans="2:2" ht="13.1" x14ac:dyDescent="0.25">
      <c r="B1087" s="60"/>
    </row>
    <row r="1088" spans="2:2" ht="13.1" x14ac:dyDescent="0.25">
      <c r="B1088" s="60"/>
    </row>
    <row r="1089" spans="2:2" ht="13.1" x14ac:dyDescent="0.25">
      <c r="B1089" s="60"/>
    </row>
    <row r="1090" spans="2:2" ht="13.1" x14ac:dyDescent="0.25">
      <c r="B1090" s="60"/>
    </row>
    <row r="1091" spans="2:2" ht="13.1" x14ac:dyDescent="0.25">
      <c r="B1091" s="60"/>
    </row>
    <row r="1092" spans="2:2" ht="13.1" x14ac:dyDescent="0.25">
      <c r="B1092" s="60"/>
    </row>
    <row r="1093" spans="2:2" ht="13.1" x14ac:dyDescent="0.25">
      <c r="B1093" s="60"/>
    </row>
    <row r="1094" spans="2:2" ht="13.1" x14ac:dyDescent="0.25">
      <c r="B1094" s="60"/>
    </row>
    <row r="1095" spans="2:2" ht="13.1" x14ac:dyDescent="0.25">
      <c r="B1095" s="60"/>
    </row>
    <row r="1096" spans="2:2" ht="13.1" x14ac:dyDescent="0.25">
      <c r="B1096" s="60"/>
    </row>
    <row r="1097" spans="2:2" ht="13.1" x14ac:dyDescent="0.25">
      <c r="B1097" s="60"/>
    </row>
    <row r="1098" spans="2:2" ht="13.1" x14ac:dyDescent="0.25">
      <c r="B1098" s="60"/>
    </row>
    <row r="1099" spans="2:2" ht="13.1" x14ac:dyDescent="0.25">
      <c r="B1099" s="60"/>
    </row>
    <row r="1100" spans="2:2" ht="13.1" x14ac:dyDescent="0.25">
      <c r="B1100" s="60"/>
    </row>
    <row r="1101" spans="2:2" ht="13.1" x14ac:dyDescent="0.25">
      <c r="B1101" s="60"/>
    </row>
    <row r="1102" spans="2:2" ht="13.1" x14ac:dyDescent="0.25">
      <c r="B1102" s="60"/>
    </row>
    <row r="1103" spans="2:2" ht="13.1" x14ac:dyDescent="0.25">
      <c r="B1103" s="60"/>
    </row>
    <row r="1104" spans="2:2" ht="13.1" x14ac:dyDescent="0.25">
      <c r="B1104" s="60"/>
    </row>
    <row r="1105" spans="2:2" ht="13.1" x14ac:dyDescent="0.25">
      <c r="B1105" s="60"/>
    </row>
    <row r="1106" spans="2:2" ht="13.1" x14ac:dyDescent="0.25">
      <c r="B1106" s="60"/>
    </row>
    <row r="1107" spans="2:2" ht="13.1" x14ac:dyDescent="0.25">
      <c r="B1107" s="60"/>
    </row>
    <row r="1108" spans="2:2" ht="13.1" x14ac:dyDescent="0.25">
      <c r="B1108" s="60"/>
    </row>
    <row r="1109" spans="2:2" ht="13.1" x14ac:dyDescent="0.25">
      <c r="B1109" s="60"/>
    </row>
    <row r="1110" spans="2:2" ht="13.1" x14ac:dyDescent="0.25">
      <c r="B1110" s="60"/>
    </row>
    <row r="1111" spans="2:2" ht="13.1" x14ac:dyDescent="0.25">
      <c r="B1111" s="60"/>
    </row>
    <row r="1112" spans="2:2" ht="13.1" x14ac:dyDescent="0.25">
      <c r="B1112" s="60"/>
    </row>
    <row r="1113" spans="2:2" ht="13.1" x14ac:dyDescent="0.25">
      <c r="B1113" s="60"/>
    </row>
    <row r="1114" spans="2:2" ht="13.1" x14ac:dyDescent="0.25">
      <c r="B1114" s="60"/>
    </row>
    <row r="1115" spans="2:2" ht="13.1" x14ac:dyDescent="0.25">
      <c r="B1115" s="60"/>
    </row>
    <row r="1116" spans="2:2" ht="13.1" x14ac:dyDescent="0.25">
      <c r="B1116" s="60"/>
    </row>
    <row r="1117" spans="2:2" ht="13.1" x14ac:dyDescent="0.25">
      <c r="B1117" s="60"/>
    </row>
    <row r="1118" spans="2:2" ht="13.1" x14ac:dyDescent="0.25">
      <c r="B1118" s="60"/>
    </row>
    <row r="1119" spans="2:2" ht="13.1" x14ac:dyDescent="0.25">
      <c r="B1119" s="60"/>
    </row>
    <row r="1120" spans="2:2" ht="13.1" x14ac:dyDescent="0.25">
      <c r="B1120" s="60"/>
    </row>
    <row r="1121" spans="2:2" ht="13.1" x14ac:dyDescent="0.25">
      <c r="B1121" s="60"/>
    </row>
    <row r="1122" spans="2:2" ht="13.1" x14ac:dyDescent="0.25">
      <c r="B1122" s="60"/>
    </row>
    <row r="1123" spans="2:2" ht="13.1" x14ac:dyDescent="0.25">
      <c r="B1123" s="60"/>
    </row>
    <row r="1124" spans="2:2" ht="13.1" x14ac:dyDescent="0.25">
      <c r="B1124" s="60"/>
    </row>
    <row r="1125" spans="2:2" ht="13.1" x14ac:dyDescent="0.25">
      <c r="B1125" s="60"/>
    </row>
    <row r="1126" spans="2:2" ht="13.1" x14ac:dyDescent="0.25">
      <c r="B1126" s="60"/>
    </row>
    <row r="1127" spans="2:2" ht="13.1" x14ac:dyDescent="0.25">
      <c r="B1127" s="60"/>
    </row>
    <row r="1128" spans="2:2" ht="13.1" x14ac:dyDescent="0.25">
      <c r="B1128" s="60"/>
    </row>
    <row r="1129" spans="2:2" ht="13.1" x14ac:dyDescent="0.25">
      <c r="B1129" s="60"/>
    </row>
    <row r="1130" spans="2:2" ht="13.1" x14ac:dyDescent="0.25">
      <c r="B1130" s="60"/>
    </row>
    <row r="1131" spans="2:2" ht="13.1" x14ac:dyDescent="0.25">
      <c r="B1131" s="60"/>
    </row>
    <row r="1132" spans="2:2" ht="13.1" x14ac:dyDescent="0.25">
      <c r="B1132" s="60"/>
    </row>
    <row r="1133" spans="2:2" ht="13.1" x14ac:dyDescent="0.25">
      <c r="B1133" s="60"/>
    </row>
    <row r="1134" spans="2:2" ht="13.1" x14ac:dyDescent="0.25">
      <c r="B1134" s="60"/>
    </row>
    <row r="1135" spans="2:2" ht="13.1" x14ac:dyDescent="0.25">
      <c r="B1135" s="60"/>
    </row>
    <row r="1136" spans="2:2" ht="13.1" x14ac:dyDescent="0.25">
      <c r="B1136" s="60"/>
    </row>
    <row r="1137" spans="2:2" ht="13.1" x14ac:dyDescent="0.25">
      <c r="B1137" s="60"/>
    </row>
    <row r="1138" spans="2:2" ht="13.1" x14ac:dyDescent="0.25">
      <c r="B1138" s="60"/>
    </row>
    <row r="1139" spans="2:2" ht="13.1" x14ac:dyDescent="0.25">
      <c r="B1139" s="60"/>
    </row>
    <row r="1140" spans="2:2" ht="13.1" x14ac:dyDescent="0.25">
      <c r="B1140" s="60"/>
    </row>
    <row r="1141" spans="2:2" ht="13.1" x14ac:dyDescent="0.25">
      <c r="B1141" s="60"/>
    </row>
    <row r="1142" spans="2:2" ht="13.1" x14ac:dyDescent="0.25">
      <c r="B1142" s="60"/>
    </row>
    <row r="1143" spans="2:2" ht="13.1" x14ac:dyDescent="0.25">
      <c r="B1143" s="60"/>
    </row>
    <row r="1144" spans="2:2" ht="13.1" x14ac:dyDescent="0.25">
      <c r="B1144" s="60"/>
    </row>
    <row r="1145" spans="2:2" ht="13.1" x14ac:dyDescent="0.25">
      <c r="B1145" s="60"/>
    </row>
    <row r="1146" spans="2:2" ht="13.1" x14ac:dyDescent="0.25">
      <c r="B1146" s="60"/>
    </row>
    <row r="1147" spans="2:2" ht="13.1" x14ac:dyDescent="0.25">
      <c r="B1147" s="60"/>
    </row>
    <row r="1148" spans="2:2" ht="13.1" x14ac:dyDescent="0.25">
      <c r="B1148" s="60"/>
    </row>
    <row r="1149" spans="2:2" ht="13.1" x14ac:dyDescent="0.25">
      <c r="B1149" s="60"/>
    </row>
    <row r="1150" spans="2:2" ht="13.1" x14ac:dyDescent="0.25">
      <c r="B1150" s="60"/>
    </row>
    <row r="1151" spans="2:2" ht="13.1" x14ac:dyDescent="0.25">
      <c r="B1151" s="60"/>
    </row>
    <row r="1152" spans="2:2" ht="13.1" x14ac:dyDescent="0.25">
      <c r="B1152" s="60"/>
    </row>
    <row r="1153" spans="2:2" ht="13.1" x14ac:dyDescent="0.25">
      <c r="B1153" s="60"/>
    </row>
    <row r="1154" spans="2:2" ht="13.1" x14ac:dyDescent="0.25">
      <c r="B1154" s="60"/>
    </row>
    <row r="1155" spans="2:2" ht="13.1" x14ac:dyDescent="0.25">
      <c r="B1155" s="60"/>
    </row>
    <row r="1156" spans="2:2" ht="13.1" x14ac:dyDescent="0.25">
      <c r="B1156" s="60"/>
    </row>
    <row r="1157" spans="2:2" ht="13.1" x14ac:dyDescent="0.25">
      <c r="B1157" s="60"/>
    </row>
    <row r="1158" spans="2:2" ht="13.1" x14ac:dyDescent="0.25">
      <c r="B1158" s="60"/>
    </row>
    <row r="1159" spans="2:2" ht="13.1" x14ac:dyDescent="0.25">
      <c r="B1159" s="60"/>
    </row>
    <row r="1160" spans="2:2" ht="13.1" x14ac:dyDescent="0.25">
      <c r="B1160" s="60"/>
    </row>
    <row r="1161" spans="2:2" ht="13.1" x14ac:dyDescent="0.25">
      <c r="B1161" s="60"/>
    </row>
    <row r="1162" spans="2:2" ht="13.1" x14ac:dyDescent="0.25">
      <c r="B1162" s="60"/>
    </row>
    <row r="1163" spans="2:2" ht="13.1" x14ac:dyDescent="0.25">
      <c r="B1163" s="60"/>
    </row>
    <row r="1164" spans="2:2" ht="13.1" x14ac:dyDescent="0.25">
      <c r="B1164" s="60"/>
    </row>
    <row r="1165" spans="2:2" ht="13.1" x14ac:dyDescent="0.25">
      <c r="B1165" s="60"/>
    </row>
    <row r="1166" spans="2:2" ht="13.1" x14ac:dyDescent="0.25">
      <c r="B1166" s="60"/>
    </row>
    <row r="1167" spans="2:2" ht="13.1" x14ac:dyDescent="0.25">
      <c r="B1167" s="60"/>
    </row>
    <row r="1168" spans="2:2" ht="13.1" x14ac:dyDescent="0.25">
      <c r="B1168" s="60"/>
    </row>
    <row r="1169" spans="2:2" ht="13.1" x14ac:dyDescent="0.25">
      <c r="B1169" s="60"/>
    </row>
    <row r="1170" spans="2:2" ht="13.1" x14ac:dyDescent="0.25">
      <c r="B1170" s="60"/>
    </row>
    <row r="1171" spans="2:2" ht="13.1" x14ac:dyDescent="0.25">
      <c r="B1171" s="60"/>
    </row>
    <row r="1172" spans="2:2" ht="13.1" x14ac:dyDescent="0.25">
      <c r="B1172" s="60"/>
    </row>
    <row r="1173" spans="2:2" ht="13.1" x14ac:dyDescent="0.25">
      <c r="B1173" s="60"/>
    </row>
    <row r="1174" spans="2:2" ht="13.1" x14ac:dyDescent="0.25">
      <c r="B1174" s="60"/>
    </row>
    <row r="1175" spans="2:2" ht="13.1" x14ac:dyDescent="0.25">
      <c r="B1175" s="60"/>
    </row>
    <row r="1176" spans="2:2" ht="13.1" x14ac:dyDescent="0.25">
      <c r="B1176" s="60"/>
    </row>
    <row r="1177" spans="2:2" ht="13.1" x14ac:dyDescent="0.25">
      <c r="B1177" s="60"/>
    </row>
    <row r="1178" spans="2:2" ht="13.1" x14ac:dyDescent="0.25">
      <c r="B1178" s="60"/>
    </row>
    <row r="1179" spans="2:2" ht="13.1" x14ac:dyDescent="0.25">
      <c r="B1179" s="60"/>
    </row>
    <row r="1180" spans="2:2" ht="13.1" x14ac:dyDescent="0.25">
      <c r="B1180" s="60"/>
    </row>
    <row r="1181" spans="2:2" ht="13.1" x14ac:dyDescent="0.25">
      <c r="B1181" s="60"/>
    </row>
    <row r="1182" spans="2:2" ht="13.1" x14ac:dyDescent="0.25">
      <c r="B1182" s="60"/>
    </row>
    <row r="1183" spans="2:2" ht="13.1" x14ac:dyDescent="0.25">
      <c r="B1183" s="60"/>
    </row>
    <row r="1184" spans="2:2" ht="13.1" x14ac:dyDescent="0.25">
      <c r="B1184" s="60"/>
    </row>
    <row r="1185" spans="2:2" ht="13.1" x14ac:dyDescent="0.25">
      <c r="B1185" s="60"/>
    </row>
    <row r="1186" spans="2:2" ht="13.1" x14ac:dyDescent="0.25">
      <c r="B1186" s="60"/>
    </row>
    <row r="1187" spans="2:2" ht="13.1" x14ac:dyDescent="0.25">
      <c r="B1187" s="60"/>
    </row>
    <row r="1188" spans="2:2" ht="13.1" x14ac:dyDescent="0.25">
      <c r="B1188" s="60"/>
    </row>
    <row r="1189" spans="2:2" ht="13.1" x14ac:dyDescent="0.25">
      <c r="B1189" s="60"/>
    </row>
    <row r="1190" spans="2:2" ht="13.1" x14ac:dyDescent="0.25">
      <c r="B1190" s="60"/>
    </row>
    <row r="1191" spans="2:2" ht="13.1" x14ac:dyDescent="0.25">
      <c r="B1191" s="60"/>
    </row>
    <row r="1192" spans="2:2" ht="13.1" x14ac:dyDescent="0.25">
      <c r="B1192" s="60"/>
    </row>
    <row r="1193" spans="2:2" ht="13.1" x14ac:dyDescent="0.25">
      <c r="B1193" s="60"/>
    </row>
    <row r="1194" spans="2:2" ht="13.1" x14ac:dyDescent="0.25">
      <c r="B1194" s="60"/>
    </row>
    <row r="1195" spans="2:2" ht="13.1" x14ac:dyDescent="0.25">
      <c r="B1195" s="60"/>
    </row>
    <row r="1196" spans="2:2" ht="13.1" x14ac:dyDescent="0.25">
      <c r="B1196" s="60"/>
    </row>
    <row r="1197" spans="2:2" ht="13.1" x14ac:dyDescent="0.25">
      <c r="B1197" s="60"/>
    </row>
    <row r="1198" spans="2:2" ht="13.1" x14ac:dyDescent="0.25">
      <c r="B1198" s="60"/>
    </row>
    <row r="1199" spans="2:2" ht="13.1" x14ac:dyDescent="0.25">
      <c r="B1199" s="60"/>
    </row>
    <row r="1200" spans="2:2" ht="13.1" x14ac:dyDescent="0.25">
      <c r="B1200" s="60"/>
    </row>
    <row r="1201" spans="2:2" ht="13.1" x14ac:dyDescent="0.25">
      <c r="B1201" s="60"/>
    </row>
    <row r="1202" spans="2:2" ht="13.1" x14ac:dyDescent="0.25">
      <c r="B1202" s="60"/>
    </row>
    <row r="1203" spans="2:2" ht="13.1" x14ac:dyDescent="0.25">
      <c r="B1203" s="60"/>
    </row>
    <row r="1204" spans="2:2" ht="13.1" x14ac:dyDescent="0.25">
      <c r="B1204" s="60"/>
    </row>
    <row r="1205" spans="2:2" ht="13.1" x14ac:dyDescent="0.25">
      <c r="B1205" s="60"/>
    </row>
    <row r="1206" spans="2:2" ht="13.1" x14ac:dyDescent="0.25">
      <c r="B1206" s="60"/>
    </row>
    <row r="1207" spans="2:2" ht="13.1" x14ac:dyDescent="0.25">
      <c r="B1207" s="60"/>
    </row>
    <row r="1208" spans="2:2" ht="13.1" x14ac:dyDescent="0.25">
      <c r="B1208" s="60"/>
    </row>
    <row r="1209" spans="2:2" ht="13.1" x14ac:dyDescent="0.25">
      <c r="B1209" s="60"/>
    </row>
    <row r="1210" spans="2:2" ht="13.1" x14ac:dyDescent="0.25">
      <c r="B1210" s="60"/>
    </row>
    <row r="1211" spans="2:2" ht="13.1" x14ac:dyDescent="0.25">
      <c r="B1211" s="60"/>
    </row>
    <row r="1212" spans="2:2" ht="13.1" x14ac:dyDescent="0.25">
      <c r="B1212" s="60"/>
    </row>
    <row r="1213" spans="2:2" ht="13.1" x14ac:dyDescent="0.25">
      <c r="B1213" s="60"/>
    </row>
    <row r="1214" spans="2:2" ht="13.1" x14ac:dyDescent="0.25">
      <c r="B1214" s="60"/>
    </row>
    <row r="1215" spans="2:2" ht="13.1" x14ac:dyDescent="0.25">
      <c r="B1215" s="60"/>
    </row>
    <row r="1216" spans="2:2" ht="13.1" x14ac:dyDescent="0.25">
      <c r="B1216" s="60"/>
    </row>
    <row r="1217" spans="2:2" ht="13.1" x14ac:dyDescent="0.25">
      <c r="B1217" s="60"/>
    </row>
    <row r="1218" spans="2:2" ht="13.1" x14ac:dyDescent="0.25">
      <c r="B1218" s="60"/>
    </row>
    <row r="1219" spans="2:2" ht="13.1" x14ac:dyDescent="0.25">
      <c r="B1219" s="60"/>
    </row>
    <row r="1220" spans="2:2" ht="13.1" x14ac:dyDescent="0.25">
      <c r="B1220" s="60"/>
    </row>
    <row r="1221" spans="2:2" ht="13.1" x14ac:dyDescent="0.25">
      <c r="B1221" s="60"/>
    </row>
    <row r="1222" spans="2:2" ht="13.1" x14ac:dyDescent="0.25">
      <c r="B1222" s="60"/>
    </row>
    <row r="1223" spans="2:2" ht="13.1" x14ac:dyDescent="0.25">
      <c r="B1223" s="60"/>
    </row>
    <row r="1224" spans="2:2" ht="13.1" x14ac:dyDescent="0.25">
      <c r="B1224" s="60"/>
    </row>
    <row r="1225" spans="2:2" ht="13.1" x14ac:dyDescent="0.25">
      <c r="B1225" s="60"/>
    </row>
    <row r="1226" spans="2:2" ht="13.1" x14ac:dyDescent="0.25">
      <c r="B1226" s="60"/>
    </row>
    <row r="1227" spans="2:2" ht="13.1" x14ac:dyDescent="0.25">
      <c r="B1227" s="60"/>
    </row>
    <row r="1228" spans="2:2" ht="13.1" x14ac:dyDescent="0.25">
      <c r="B1228" s="60"/>
    </row>
    <row r="1229" spans="2:2" ht="13.1" x14ac:dyDescent="0.25">
      <c r="B1229" s="60"/>
    </row>
    <row r="1230" spans="2:2" ht="13.1" x14ac:dyDescent="0.25">
      <c r="B1230" s="60"/>
    </row>
    <row r="1231" spans="2:2" ht="13.1" x14ac:dyDescent="0.25">
      <c r="B1231" s="60"/>
    </row>
    <row r="1232" spans="2:2" ht="13.1" x14ac:dyDescent="0.25">
      <c r="B1232" s="60"/>
    </row>
    <row r="1233" spans="2:2" ht="13.1" x14ac:dyDescent="0.25">
      <c r="B1233" s="60"/>
    </row>
    <row r="1234" spans="2:2" ht="13.1" x14ac:dyDescent="0.25">
      <c r="B1234" s="60"/>
    </row>
    <row r="1235" spans="2:2" ht="13.1" x14ac:dyDescent="0.25">
      <c r="B1235" s="60"/>
    </row>
    <row r="1236" spans="2:2" ht="13.1" x14ac:dyDescent="0.25">
      <c r="B1236" s="60"/>
    </row>
    <row r="1237" spans="2:2" ht="13.1" x14ac:dyDescent="0.25">
      <c r="B1237" s="60"/>
    </row>
    <row r="1238" spans="2:2" ht="13.1" x14ac:dyDescent="0.25">
      <c r="B1238" s="60"/>
    </row>
    <row r="1239" spans="2:2" ht="13.1" x14ac:dyDescent="0.25">
      <c r="B1239" s="60"/>
    </row>
    <row r="1240" spans="2:2" ht="13.1" x14ac:dyDescent="0.25">
      <c r="B1240" s="60"/>
    </row>
    <row r="1241" spans="2:2" ht="13.1" x14ac:dyDescent="0.25">
      <c r="B1241" s="60"/>
    </row>
    <row r="1242" spans="2:2" ht="13.1" x14ac:dyDescent="0.25">
      <c r="B1242" s="60"/>
    </row>
    <row r="1243" spans="2:2" ht="13.1" x14ac:dyDescent="0.25">
      <c r="B1243" s="60"/>
    </row>
    <row r="1244" spans="2:2" ht="13.1" x14ac:dyDescent="0.25">
      <c r="B1244" s="60"/>
    </row>
    <row r="1245" spans="2:2" ht="13.1" x14ac:dyDescent="0.25">
      <c r="B1245" s="60"/>
    </row>
    <row r="1246" spans="2:2" ht="13.1" x14ac:dyDescent="0.25">
      <c r="B1246" s="60"/>
    </row>
    <row r="1247" spans="2:2" ht="13.1" x14ac:dyDescent="0.25">
      <c r="B1247" s="60"/>
    </row>
    <row r="1248" spans="2:2" ht="13.1" x14ac:dyDescent="0.25">
      <c r="B1248" s="60"/>
    </row>
    <row r="1249" spans="2:2" ht="13.1" x14ac:dyDescent="0.25">
      <c r="B1249" s="60"/>
    </row>
    <row r="1250" spans="2:2" ht="13.1" x14ac:dyDescent="0.25">
      <c r="B1250" s="60"/>
    </row>
    <row r="1251" spans="2:2" ht="13.1" x14ac:dyDescent="0.25">
      <c r="B1251" s="60"/>
    </row>
    <row r="1252" spans="2:2" ht="13.1" x14ac:dyDescent="0.25">
      <c r="B1252" s="60"/>
    </row>
    <row r="1253" spans="2:2" ht="13.1" x14ac:dyDescent="0.25">
      <c r="B1253" s="60"/>
    </row>
    <row r="1254" spans="2:2" ht="13.1" x14ac:dyDescent="0.25">
      <c r="B1254" s="60"/>
    </row>
    <row r="1255" spans="2:2" ht="13.1" x14ac:dyDescent="0.25">
      <c r="B1255" s="60"/>
    </row>
    <row r="1256" spans="2:2" ht="13.1" x14ac:dyDescent="0.25">
      <c r="B1256" s="60"/>
    </row>
    <row r="1257" spans="2:2" ht="13.1" x14ac:dyDescent="0.25">
      <c r="B1257" s="60"/>
    </row>
    <row r="1258" spans="2:2" ht="13.1" x14ac:dyDescent="0.25">
      <c r="B1258" s="60"/>
    </row>
    <row r="1259" spans="2:2" ht="13.1" x14ac:dyDescent="0.25">
      <c r="B1259" s="60"/>
    </row>
    <row r="1260" spans="2:2" ht="13.1" x14ac:dyDescent="0.25">
      <c r="B1260" s="60"/>
    </row>
    <row r="1261" spans="2:2" ht="13.1" x14ac:dyDescent="0.25">
      <c r="B1261" s="60"/>
    </row>
    <row r="1262" spans="2:2" ht="13.1" x14ac:dyDescent="0.25">
      <c r="B1262" s="60"/>
    </row>
    <row r="1263" spans="2:2" ht="13.1" x14ac:dyDescent="0.25">
      <c r="B1263" s="60"/>
    </row>
    <row r="1264" spans="2:2" ht="13.1" x14ac:dyDescent="0.25">
      <c r="B1264" s="60"/>
    </row>
    <row r="1265" spans="2:2" ht="13.1" x14ac:dyDescent="0.25">
      <c r="B1265" s="60"/>
    </row>
    <row r="1266" spans="2:2" ht="13.1" x14ac:dyDescent="0.25">
      <c r="B1266" s="60"/>
    </row>
    <row r="1267" spans="2:2" ht="13.1" x14ac:dyDescent="0.25">
      <c r="B1267" s="60"/>
    </row>
    <row r="1268" spans="2:2" ht="13.1" x14ac:dyDescent="0.25">
      <c r="B1268" s="60"/>
    </row>
    <row r="1269" spans="2:2" ht="13.1" x14ac:dyDescent="0.25">
      <c r="B1269" s="60"/>
    </row>
    <row r="1270" spans="2:2" ht="13.1" x14ac:dyDescent="0.25">
      <c r="B1270" s="60"/>
    </row>
    <row r="1271" spans="2:2" ht="13.1" x14ac:dyDescent="0.25">
      <c r="B1271" s="60"/>
    </row>
    <row r="1272" spans="2:2" ht="13.1" x14ac:dyDescent="0.25">
      <c r="B1272" s="60"/>
    </row>
    <row r="1273" spans="2:2" ht="13.1" x14ac:dyDescent="0.25">
      <c r="B1273" s="60"/>
    </row>
    <row r="1274" spans="2:2" ht="13.1" x14ac:dyDescent="0.25">
      <c r="B1274" s="60"/>
    </row>
    <row r="1275" spans="2:2" ht="13.1" x14ac:dyDescent="0.25">
      <c r="B1275" s="60"/>
    </row>
    <row r="1276" spans="2:2" ht="13.1" x14ac:dyDescent="0.25">
      <c r="B1276" s="60"/>
    </row>
    <row r="1277" spans="2:2" ht="13.1" x14ac:dyDescent="0.25">
      <c r="B1277" s="60"/>
    </row>
    <row r="1278" spans="2:2" ht="13.1" x14ac:dyDescent="0.25">
      <c r="B1278" s="60"/>
    </row>
    <row r="1279" spans="2:2" ht="13.1" x14ac:dyDescent="0.25">
      <c r="B1279" s="60"/>
    </row>
    <row r="1280" spans="2:2" ht="13.1" x14ac:dyDescent="0.25">
      <c r="B1280" s="60"/>
    </row>
    <row r="1281" spans="2:2" ht="13.1" x14ac:dyDescent="0.25">
      <c r="B1281" s="60"/>
    </row>
    <row r="1282" spans="2:2" ht="13.1" x14ac:dyDescent="0.25">
      <c r="B1282" s="60"/>
    </row>
    <row r="1283" spans="2:2" ht="13.1" x14ac:dyDescent="0.25">
      <c r="B1283" s="60"/>
    </row>
    <row r="1284" spans="2:2" ht="13.1" x14ac:dyDescent="0.25">
      <c r="B1284" s="60"/>
    </row>
    <row r="1285" spans="2:2" ht="13.1" x14ac:dyDescent="0.25">
      <c r="B1285" s="60"/>
    </row>
    <row r="1286" spans="2:2" ht="13.1" x14ac:dyDescent="0.25">
      <c r="B1286" s="60"/>
    </row>
    <row r="1287" spans="2:2" ht="13.1" x14ac:dyDescent="0.25">
      <c r="B1287" s="60"/>
    </row>
    <row r="1288" spans="2:2" ht="13.1" x14ac:dyDescent="0.25">
      <c r="B1288" s="60"/>
    </row>
    <row r="1289" spans="2:2" ht="13.1" x14ac:dyDescent="0.25">
      <c r="B1289" s="60"/>
    </row>
    <row r="1290" spans="2:2" ht="13.1" x14ac:dyDescent="0.25">
      <c r="B1290" s="60"/>
    </row>
    <row r="1291" spans="2:2" ht="13.1" x14ac:dyDescent="0.25">
      <c r="B1291" s="60"/>
    </row>
    <row r="1292" spans="2:2" ht="13.1" x14ac:dyDescent="0.25">
      <c r="B1292" s="60"/>
    </row>
    <row r="1293" spans="2:2" ht="13.1" x14ac:dyDescent="0.25">
      <c r="B1293" s="60"/>
    </row>
    <row r="1294" spans="2:2" ht="13.1" x14ac:dyDescent="0.25">
      <c r="B1294" s="60"/>
    </row>
    <row r="1295" spans="2:2" ht="13.1" x14ac:dyDescent="0.25">
      <c r="B1295" s="60"/>
    </row>
    <row r="1296" spans="2:2" ht="13.1" x14ac:dyDescent="0.25">
      <c r="B1296" s="60"/>
    </row>
    <row r="1297" spans="2:2" ht="13.1" x14ac:dyDescent="0.25">
      <c r="B1297" s="60"/>
    </row>
    <row r="1298" spans="2:2" ht="13.1" x14ac:dyDescent="0.25">
      <c r="B1298" s="60"/>
    </row>
    <row r="1299" spans="2:2" ht="13.1" x14ac:dyDescent="0.25">
      <c r="B1299" s="60"/>
    </row>
    <row r="1300" spans="2:2" ht="13.1" x14ac:dyDescent="0.25">
      <c r="B1300" s="60"/>
    </row>
    <row r="1301" spans="2:2" ht="13.1" x14ac:dyDescent="0.25">
      <c r="B1301" s="60"/>
    </row>
    <row r="1302" spans="2:2" ht="13.1" x14ac:dyDescent="0.25">
      <c r="B1302" s="60"/>
    </row>
    <row r="1303" spans="2:2" ht="13.1" x14ac:dyDescent="0.25">
      <c r="B1303" s="60"/>
    </row>
    <row r="1304" spans="2:2" ht="13.1" x14ac:dyDescent="0.25">
      <c r="B1304" s="60"/>
    </row>
    <row r="1305" spans="2:2" ht="13.1" x14ac:dyDescent="0.25">
      <c r="B1305" s="60"/>
    </row>
    <row r="1306" spans="2:2" ht="13.1" x14ac:dyDescent="0.25">
      <c r="B1306" s="60"/>
    </row>
    <row r="1307" spans="2:2" ht="13.1" x14ac:dyDescent="0.25">
      <c r="B1307" s="60"/>
    </row>
    <row r="1308" spans="2:2" ht="13.1" x14ac:dyDescent="0.25">
      <c r="B1308" s="60"/>
    </row>
    <row r="1309" spans="2:2" ht="13.1" x14ac:dyDescent="0.25">
      <c r="B1309" s="60"/>
    </row>
    <row r="1310" spans="2:2" ht="13.1" x14ac:dyDescent="0.25">
      <c r="B1310" s="60"/>
    </row>
    <row r="1311" spans="2:2" ht="13.1" x14ac:dyDescent="0.25">
      <c r="B1311" s="60"/>
    </row>
    <row r="1312" spans="2:2" ht="13.1" x14ac:dyDescent="0.25">
      <c r="B1312" s="60"/>
    </row>
    <row r="1313" spans="2:2" ht="13.1" x14ac:dyDescent="0.25">
      <c r="B1313" s="60"/>
    </row>
    <row r="1314" spans="2:2" ht="13.1" x14ac:dyDescent="0.25">
      <c r="B1314" s="60"/>
    </row>
    <row r="1315" spans="2:2" ht="13.1" x14ac:dyDescent="0.25">
      <c r="B1315" s="60"/>
    </row>
    <row r="1316" spans="2:2" ht="13.1" x14ac:dyDescent="0.25">
      <c r="B1316" s="60"/>
    </row>
    <row r="1317" spans="2:2" ht="13.1" x14ac:dyDescent="0.25">
      <c r="B1317" s="60"/>
    </row>
    <row r="1318" spans="2:2" ht="13.1" x14ac:dyDescent="0.25">
      <c r="B1318" s="60"/>
    </row>
    <row r="1319" spans="2:2" ht="13.1" x14ac:dyDescent="0.25">
      <c r="B1319" s="60"/>
    </row>
    <row r="1320" spans="2:2" ht="13.1" x14ac:dyDescent="0.25">
      <c r="B1320" s="60"/>
    </row>
    <row r="1321" spans="2:2" ht="13.1" x14ac:dyDescent="0.25">
      <c r="B1321" s="60"/>
    </row>
    <row r="1322" spans="2:2" ht="13.1" x14ac:dyDescent="0.25">
      <c r="B1322" s="60"/>
    </row>
    <row r="1323" spans="2:2" ht="13.1" x14ac:dyDescent="0.25">
      <c r="B1323" s="60"/>
    </row>
    <row r="1324" spans="2:2" ht="13.1" x14ac:dyDescent="0.25">
      <c r="B1324" s="60"/>
    </row>
    <row r="1325" spans="2:2" ht="13.1" x14ac:dyDescent="0.25">
      <c r="B1325" s="60"/>
    </row>
    <row r="1326" spans="2:2" ht="13.1" x14ac:dyDescent="0.25">
      <c r="B1326" s="60"/>
    </row>
    <row r="1327" spans="2:2" ht="13.1" x14ac:dyDescent="0.25">
      <c r="B1327" s="60"/>
    </row>
    <row r="1328" spans="2:2" ht="13.1" x14ac:dyDescent="0.25">
      <c r="B1328" s="60"/>
    </row>
    <row r="1329" spans="2:2" ht="13.1" x14ac:dyDescent="0.25">
      <c r="B1329" s="60"/>
    </row>
    <row r="1330" spans="2:2" ht="13.1" x14ac:dyDescent="0.25">
      <c r="B1330" s="60"/>
    </row>
    <row r="1331" spans="2:2" ht="13.1" x14ac:dyDescent="0.25">
      <c r="B1331" s="60"/>
    </row>
    <row r="1332" spans="2:2" ht="13.1" x14ac:dyDescent="0.25">
      <c r="B1332" s="60"/>
    </row>
    <row r="1333" spans="2:2" ht="13.1" x14ac:dyDescent="0.25">
      <c r="B1333" s="60"/>
    </row>
    <row r="1334" spans="2:2" ht="13.1" x14ac:dyDescent="0.25">
      <c r="B1334" s="60"/>
    </row>
    <row r="1335" spans="2:2" ht="13.1" x14ac:dyDescent="0.25">
      <c r="B1335" s="60"/>
    </row>
    <row r="1336" spans="2:2" ht="13.1" x14ac:dyDescent="0.25">
      <c r="B1336" s="60"/>
    </row>
    <row r="1337" spans="2:2" ht="13.1" x14ac:dyDescent="0.25">
      <c r="B1337" s="60"/>
    </row>
    <row r="1338" spans="2:2" ht="13.1" x14ac:dyDescent="0.25">
      <c r="B1338" s="60"/>
    </row>
    <row r="1339" spans="2:2" ht="13.1" x14ac:dyDescent="0.25">
      <c r="B1339" s="60"/>
    </row>
    <row r="1340" spans="2:2" ht="13.1" x14ac:dyDescent="0.25">
      <c r="B1340" s="60"/>
    </row>
    <row r="1341" spans="2:2" ht="13.1" x14ac:dyDescent="0.25">
      <c r="B1341" s="60"/>
    </row>
    <row r="1342" spans="2:2" ht="13.1" x14ac:dyDescent="0.25">
      <c r="B1342" s="60"/>
    </row>
    <row r="1343" spans="2:2" ht="13.1" x14ac:dyDescent="0.25">
      <c r="B1343" s="60"/>
    </row>
    <row r="1344" spans="2:2" ht="13.1" x14ac:dyDescent="0.25">
      <c r="B1344" s="60"/>
    </row>
    <row r="1345" spans="2:2" ht="13.1" x14ac:dyDescent="0.25">
      <c r="B1345" s="60"/>
    </row>
    <row r="1346" spans="2:2" ht="13.1" x14ac:dyDescent="0.25">
      <c r="B1346" s="60"/>
    </row>
    <row r="1347" spans="2:2" ht="13.1" x14ac:dyDescent="0.25">
      <c r="B1347" s="60"/>
    </row>
    <row r="1348" spans="2:2" ht="13.1" x14ac:dyDescent="0.25">
      <c r="B1348" s="60"/>
    </row>
    <row r="1349" spans="2:2" ht="13.1" x14ac:dyDescent="0.25">
      <c r="B1349" s="60"/>
    </row>
    <row r="1350" spans="2:2" ht="13.1" x14ac:dyDescent="0.25">
      <c r="B1350" s="60"/>
    </row>
    <row r="1351" spans="2:2" ht="13.1" x14ac:dyDescent="0.25">
      <c r="B1351" s="60"/>
    </row>
    <row r="1352" spans="2:2" ht="13.1" x14ac:dyDescent="0.25">
      <c r="B1352" s="60"/>
    </row>
    <row r="1353" spans="2:2" ht="13.1" x14ac:dyDescent="0.25">
      <c r="B1353" s="60"/>
    </row>
    <row r="1354" spans="2:2" ht="13.1" x14ac:dyDescent="0.25">
      <c r="B1354" s="60"/>
    </row>
    <row r="1355" spans="2:2" ht="13.1" x14ac:dyDescent="0.25">
      <c r="B1355" s="60"/>
    </row>
    <row r="1356" spans="2:2" ht="13.1" x14ac:dyDescent="0.25">
      <c r="B1356" s="60"/>
    </row>
    <row r="1357" spans="2:2" ht="13.1" x14ac:dyDescent="0.25">
      <c r="B1357" s="60"/>
    </row>
    <row r="1358" spans="2:2" ht="13.1" x14ac:dyDescent="0.25">
      <c r="B1358" s="60"/>
    </row>
    <row r="1359" spans="2:2" ht="13.1" x14ac:dyDescent="0.25">
      <c r="B1359" s="60"/>
    </row>
    <row r="1360" spans="2:2" ht="13.1" x14ac:dyDescent="0.25">
      <c r="B1360" s="60"/>
    </row>
    <row r="1361" spans="2:2" ht="13.1" x14ac:dyDescent="0.25">
      <c r="B1361" s="60"/>
    </row>
    <row r="1362" spans="2:2" ht="13.1" x14ac:dyDescent="0.25">
      <c r="B1362" s="60"/>
    </row>
    <row r="1363" spans="2:2" ht="13.1" x14ac:dyDescent="0.25">
      <c r="B1363" s="60"/>
    </row>
    <row r="1364" spans="2:2" ht="13.1" x14ac:dyDescent="0.25">
      <c r="B1364" s="60"/>
    </row>
    <row r="1365" spans="2:2" ht="13.1" x14ac:dyDescent="0.25">
      <c r="B1365" s="60"/>
    </row>
    <row r="1366" spans="2:2" ht="13.1" x14ac:dyDescent="0.25">
      <c r="B1366" s="60"/>
    </row>
    <row r="1367" spans="2:2" ht="13.1" x14ac:dyDescent="0.25">
      <c r="B1367" s="60"/>
    </row>
    <row r="1368" spans="2:2" ht="13.1" x14ac:dyDescent="0.25">
      <c r="B1368" s="60"/>
    </row>
    <row r="1369" spans="2:2" ht="13.1" x14ac:dyDescent="0.25">
      <c r="B1369" s="60"/>
    </row>
    <row r="1370" spans="2:2" ht="13.1" x14ac:dyDescent="0.25">
      <c r="B1370" s="60"/>
    </row>
    <row r="1371" spans="2:2" ht="13.1" x14ac:dyDescent="0.25">
      <c r="B1371" s="60"/>
    </row>
    <row r="1372" spans="2:2" ht="13.1" x14ac:dyDescent="0.25">
      <c r="B1372" s="60"/>
    </row>
    <row r="1373" spans="2:2" ht="13.1" x14ac:dyDescent="0.25">
      <c r="B1373" s="60"/>
    </row>
    <row r="1374" spans="2:2" ht="13.1" x14ac:dyDescent="0.25">
      <c r="B1374" s="60"/>
    </row>
    <row r="1375" spans="2:2" ht="13.1" x14ac:dyDescent="0.25">
      <c r="B1375" s="60"/>
    </row>
    <row r="1376" spans="2:2" ht="13.1" x14ac:dyDescent="0.25">
      <c r="B1376" s="60"/>
    </row>
    <row r="1377" spans="2:2" ht="13.1" x14ac:dyDescent="0.25">
      <c r="B1377" s="60"/>
    </row>
    <row r="1378" spans="2:2" ht="13.1" x14ac:dyDescent="0.25">
      <c r="B1378" s="60"/>
    </row>
    <row r="1379" spans="2:2" ht="13.1" x14ac:dyDescent="0.25">
      <c r="B1379" s="60"/>
    </row>
    <row r="1380" spans="2:2" ht="13.1" x14ac:dyDescent="0.25">
      <c r="B1380" s="60"/>
    </row>
    <row r="1381" spans="2:2" ht="13.1" x14ac:dyDescent="0.25">
      <c r="B1381" s="60"/>
    </row>
    <row r="1382" spans="2:2" ht="13.1" x14ac:dyDescent="0.25">
      <c r="B1382" s="60"/>
    </row>
    <row r="1383" spans="2:2" ht="13.1" x14ac:dyDescent="0.25">
      <c r="B1383" s="60"/>
    </row>
    <row r="1384" spans="2:2" ht="13.1" x14ac:dyDescent="0.25">
      <c r="B1384" s="60"/>
    </row>
    <row r="1385" spans="2:2" ht="13.1" x14ac:dyDescent="0.25">
      <c r="B1385" s="60"/>
    </row>
    <row r="1386" spans="2:2" ht="13.1" x14ac:dyDescent="0.25">
      <c r="B1386" s="60"/>
    </row>
    <row r="1387" spans="2:2" ht="13.1" x14ac:dyDescent="0.25">
      <c r="B1387" s="60"/>
    </row>
    <row r="1388" spans="2:2" ht="13.1" x14ac:dyDescent="0.25">
      <c r="B1388" s="60"/>
    </row>
    <row r="1389" spans="2:2" ht="13.1" x14ac:dyDescent="0.25">
      <c r="B1389" s="60"/>
    </row>
    <row r="1390" spans="2:2" ht="13.1" x14ac:dyDescent="0.25">
      <c r="B1390" s="60"/>
    </row>
    <row r="1391" spans="2:2" ht="13.1" x14ac:dyDescent="0.25">
      <c r="B1391" s="60"/>
    </row>
    <row r="1392" spans="2:2" ht="13.1" x14ac:dyDescent="0.25">
      <c r="B1392" s="60"/>
    </row>
    <row r="1393" spans="2:2" ht="13.1" x14ac:dyDescent="0.25">
      <c r="B1393" s="60"/>
    </row>
    <row r="1394" spans="2:2" ht="13.1" x14ac:dyDescent="0.25">
      <c r="B1394" s="60"/>
    </row>
    <row r="1395" spans="2:2" ht="13.1" x14ac:dyDescent="0.25">
      <c r="B1395" s="60"/>
    </row>
    <row r="1396" spans="2:2" ht="13.1" x14ac:dyDescent="0.25">
      <c r="B1396" s="60"/>
    </row>
    <row r="1397" spans="2:2" ht="13.1" x14ac:dyDescent="0.25">
      <c r="B1397" s="60"/>
    </row>
    <row r="1398" spans="2:2" ht="13.1" x14ac:dyDescent="0.25">
      <c r="B1398" s="60"/>
    </row>
    <row r="1399" spans="2:2" ht="13.1" x14ac:dyDescent="0.25">
      <c r="B1399" s="60"/>
    </row>
    <row r="1400" spans="2:2" ht="13.1" x14ac:dyDescent="0.25">
      <c r="B1400" s="60"/>
    </row>
    <row r="1401" spans="2:2" ht="13.1" x14ac:dyDescent="0.25">
      <c r="B1401" s="60"/>
    </row>
    <row r="1402" spans="2:2" ht="13.1" x14ac:dyDescent="0.25">
      <c r="B1402" s="60"/>
    </row>
    <row r="1403" spans="2:2" ht="13.1" x14ac:dyDescent="0.25">
      <c r="B1403" s="60"/>
    </row>
    <row r="1404" spans="2:2" ht="13.1" x14ac:dyDescent="0.25">
      <c r="B1404" s="60"/>
    </row>
    <row r="1405" spans="2:2" ht="13.1" x14ac:dyDescent="0.25">
      <c r="B1405" s="60"/>
    </row>
    <row r="1406" spans="2:2" ht="13.1" x14ac:dyDescent="0.25">
      <c r="B1406" s="60"/>
    </row>
    <row r="1407" spans="2:2" ht="13.1" x14ac:dyDescent="0.25">
      <c r="B1407" s="60"/>
    </row>
    <row r="1408" spans="2:2" ht="13.1" x14ac:dyDescent="0.25">
      <c r="B1408" s="60"/>
    </row>
    <row r="1409" spans="2:2" ht="13.1" x14ac:dyDescent="0.25">
      <c r="B1409" s="60"/>
    </row>
    <row r="1410" spans="2:2" ht="13.1" x14ac:dyDescent="0.25">
      <c r="B1410" s="60"/>
    </row>
    <row r="1411" spans="2:2" ht="13.1" x14ac:dyDescent="0.25">
      <c r="B1411" s="60"/>
    </row>
    <row r="1412" spans="2:2" ht="13.1" x14ac:dyDescent="0.25">
      <c r="B1412" s="60"/>
    </row>
    <row r="1413" spans="2:2" ht="13.1" x14ac:dyDescent="0.25">
      <c r="B1413" s="60"/>
    </row>
    <row r="1414" spans="2:2" ht="13.1" x14ac:dyDescent="0.25">
      <c r="B1414" s="60"/>
    </row>
    <row r="1415" spans="2:2" ht="13.1" x14ac:dyDescent="0.25">
      <c r="B1415" s="60"/>
    </row>
    <row r="1416" spans="2:2" ht="13.1" x14ac:dyDescent="0.25">
      <c r="B1416" s="60"/>
    </row>
    <row r="1417" spans="2:2" ht="13.1" x14ac:dyDescent="0.25">
      <c r="B1417" s="60"/>
    </row>
    <row r="1418" spans="2:2" ht="13.1" x14ac:dyDescent="0.25">
      <c r="B1418" s="60"/>
    </row>
    <row r="1419" spans="2:2" ht="13.1" x14ac:dyDescent="0.25">
      <c r="B1419" s="60"/>
    </row>
    <row r="1420" spans="2:2" ht="13.1" x14ac:dyDescent="0.25">
      <c r="B1420" s="60"/>
    </row>
    <row r="1421" spans="2:2" ht="13.1" x14ac:dyDescent="0.25">
      <c r="B1421" s="60"/>
    </row>
    <row r="1422" spans="2:2" ht="13.1" x14ac:dyDescent="0.25">
      <c r="B1422" s="60"/>
    </row>
    <row r="1423" spans="2:2" ht="13.1" x14ac:dyDescent="0.25">
      <c r="B1423" s="60"/>
    </row>
    <row r="1424" spans="2:2" ht="13.1" x14ac:dyDescent="0.25">
      <c r="B1424" s="60"/>
    </row>
    <row r="1425" spans="2:2" ht="13.1" x14ac:dyDescent="0.25">
      <c r="B1425" s="60"/>
    </row>
    <row r="1426" spans="2:2" ht="13.1" x14ac:dyDescent="0.25">
      <c r="B1426" s="60"/>
    </row>
    <row r="1427" spans="2:2" ht="13.1" x14ac:dyDescent="0.25">
      <c r="B1427" s="60"/>
    </row>
    <row r="1428" spans="2:2" ht="13.1" x14ac:dyDescent="0.25">
      <c r="B1428" s="60"/>
    </row>
    <row r="1429" spans="2:2" ht="13.1" x14ac:dyDescent="0.25">
      <c r="B1429" s="60"/>
    </row>
    <row r="1430" spans="2:2" ht="13.1" x14ac:dyDescent="0.25">
      <c r="B1430" s="60"/>
    </row>
    <row r="1431" spans="2:2" ht="13.1" x14ac:dyDescent="0.25">
      <c r="B1431" s="60"/>
    </row>
    <row r="1432" spans="2:2" ht="13.1" x14ac:dyDescent="0.25">
      <c r="B1432" s="60"/>
    </row>
    <row r="1433" spans="2:2" ht="13.1" x14ac:dyDescent="0.25">
      <c r="B1433" s="60"/>
    </row>
    <row r="1434" spans="2:2" ht="13.1" x14ac:dyDescent="0.25">
      <c r="B1434" s="60"/>
    </row>
    <row r="1435" spans="2:2" ht="13.1" x14ac:dyDescent="0.25">
      <c r="B1435" s="60"/>
    </row>
    <row r="1436" spans="2:2" ht="13.1" x14ac:dyDescent="0.25">
      <c r="B1436" s="60"/>
    </row>
    <row r="1437" spans="2:2" ht="13.1" x14ac:dyDescent="0.25">
      <c r="B1437" s="60"/>
    </row>
    <row r="1438" spans="2:2" ht="13.1" x14ac:dyDescent="0.25">
      <c r="B1438" s="60"/>
    </row>
    <row r="1439" spans="2:2" ht="13.1" x14ac:dyDescent="0.25">
      <c r="B1439" s="60"/>
    </row>
    <row r="1440" spans="2:2" ht="13.1" x14ac:dyDescent="0.25">
      <c r="B1440" s="60"/>
    </row>
    <row r="1441" spans="2:2" ht="13.1" x14ac:dyDescent="0.25">
      <c r="B1441" s="60"/>
    </row>
    <row r="1442" spans="2:2" ht="13.1" x14ac:dyDescent="0.25">
      <c r="B1442" s="60"/>
    </row>
    <row r="1443" spans="2:2" ht="13.1" x14ac:dyDescent="0.25">
      <c r="B1443" s="60"/>
    </row>
    <row r="1444" spans="2:2" ht="13.1" x14ac:dyDescent="0.25">
      <c r="B1444" s="60"/>
    </row>
    <row r="1445" spans="2:2" ht="13.1" x14ac:dyDescent="0.25">
      <c r="B1445" s="60"/>
    </row>
    <row r="1446" spans="2:2" ht="13.1" x14ac:dyDescent="0.25">
      <c r="B1446" s="60"/>
    </row>
    <row r="1447" spans="2:2" ht="13.1" x14ac:dyDescent="0.25">
      <c r="B1447" s="60"/>
    </row>
    <row r="1448" spans="2:2" ht="13.1" x14ac:dyDescent="0.25">
      <c r="B1448" s="60"/>
    </row>
    <row r="1449" spans="2:2" ht="13.1" x14ac:dyDescent="0.25">
      <c r="B1449" s="60"/>
    </row>
    <row r="1450" spans="2:2" ht="13.1" x14ac:dyDescent="0.25">
      <c r="B1450" s="60"/>
    </row>
    <row r="1451" spans="2:2" ht="13.1" x14ac:dyDescent="0.25">
      <c r="B1451" s="60"/>
    </row>
    <row r="1452" spans="2:2" ht="13.1" x14ac:dyDescent="0.25">
      <c r="B1452" s="60"/>
    </row>
    <row r="1453" spans="2:2" ht="13.1" x14ac:dyDescent="0.25">
      <c r="B1453" s="60"/>
    </row>
    <row r="1454" spans="2:2" ht="13.1" x14ac:dyDescent="0.25">
      <c r="B1454" s="60"/>
    </row>
    <row r="1455" spans="2:2" ht="13.1" x14ac:dyDescent="0.25">
      <c r="B1455" s="60"/>
    </row>
    <row r="1456" spans="2:2" ht="13.1" x14ac:dyDescent="0.25">
      <c r="B1456" s="60"/>
    </row>
    <row r="1457" spans="2:2" ht="13.1" x14ac:dyDescent="0.25">
      <c r="B1457" s="60"/>
    </row>
    <row r="1458" spans="2:2" ht="13.1" x14ac:dyDescent="0.25">
      <c r="B1458" s="60"/>
    </row>
    <row r="1459" spans="2:2" ht="13.1" x14ac:dyDescent="0.25">
      <c r="B1459" s="60"/>
    </row>
    <row r="1460" spans="2:2" ht="13.1" x14ac:dyDescent="0.25">
      <c r="B1460" s="60"/>
    </row>
    <row r="1461" spans="2:2" ht="13.1" x14ac:dyDescent="0.25">
      <c r="B1461" s="60"/>
    </row>
    <row r="1462" spans="2:2" ht="13.1" x14ac:dyDescent="0.25">
      <c r="B1462" s="60"/>
    </row>
    <row r="1463" spans="2:2" ht="13.1" x14ac:dyDescent="0.25">
      <c r="B1463" s="60"/>
    </row>
    <row r="1464" spans="2:2" ht="13.1" x14ac:dyDescent="0.25">
      <c r="B1464" s="60"/>
    </row>
    <row r="1465" spans="2:2" ht="13.1" x14ac:dyDescent="0.25">
      <c r="B1465" s="60"/>
    </row>
    <row r="1466" spans="2:2" ht="13.1" x14ac:dyDescent="0.25">
      <c r="B1466" s="60"/>
    </row>
    <row r="1467" spans="2:2" ht="13.1" x14ac:dyDescent="0.25">
      <c r="B1467" s="60"/>
    </row>
    <row r="1468" spans="2:2" ht="13.1" x14ac:dyDescent="0.25">
      <c r="B1468" s="60"/>
    </row>
    <row r="1469" spans="2:2" ht="13.1" x14ac:dyDescent="0.25">
      <c r="B1469" s="60"/>
    </row>
    <row r="1470" spans="2:2" ht="13.1" x14ac:dyDescent="0.25">
      <c r="B1470" s="60"/>
    </row>
    <row r="1471" spans="2:2" ht="13.1" x14ac:dyDescent="0.25">
      <c r="B1471" s="60"/>
    </row>
    <row r="1472" spans="2:2" ht="13.1" x14ac:dyDescent="0.25">
      <c r="B1472" s="60"/>
    </row>
    <row r="1473" spans="2:2" ht="13.1" x14ac:dyDescent="0.25">
      <c r="B1473" s="60"/>
    </row>
    <row r="1474" spans="2:2" ht="13.1" x14ac:dyDescent="0.25">
      <c r="B1474" s="60"/>
    </row>
    <row r="1475" spans="2:2" ht="13.1" x14ac:dyDescent="0.25">
      <c r="B1475" s="60"/>
    </row>
    <row r="1476" spans="2:2" ht="13.1" x14ac:dyDescent="0.25">
      <c r="B1476" s="60"/>
    </row>
    <row r="1477" spans="2:2" ht="13.1" x14ac:dyDescent="0.25">
      <c r="B1477" s="60"/>
    </row>
    <row r="1478" spans="2:2" ht="13.1" x14ac:dyDescent="0.25">
      <c r="B1478" s="60"/>
    </row>
    <row r="1479" spans="2:2" ht="13.1" x14ac:dyDescent="0.25">
      <c r="B1479" s="60"/>
    </row>
    <row r="1480" spans="2:2" ht="13.1" x14ac:dyDescent="0.25">
      <c r="B1480" s="60"/>
    </row>
    <row r="1481" spans="2:2" ht="13.1" x14ac:dyDescent="0.25">
      <c r="B1481" s="60"/>
    </row>
    <row r="1482" spans="2:2" ht="13.1" x14ac:dyDescent="0.25">
      <c r="B1482" s="60"/>
    </row>
    <row r="1483" spans="2:2" ht="13.1" x14ac:dyDescent="0.25">
      <c r="B1483" s="60"/>
    </row>
    <row r="1484" spans="2:2" ht="13.1" x14ac:dyDescent="0.25">
      <c r="B1484" s="60"/>
    </row>
    <row r="1485" spans="2:2" ht="13.1" x14ac:dyDescent="0.25">
      <c r="B1485" s="60"/>
    </row>
    <row r="1486" spans="2:2" ht="13.1" x14ac:dyDescent="0.25">
      <c r="B1486" s="60"/>
    </row>
    <row r="1487" spans="2:2" ht="13.1" x14ac:dyDescent="0.25">
      <c r="B1487" s="60"/>
    </row>
    <row r="1488" spans="2:2" ht="13.1" x14ac:dyDescent="0.25">
      <c r="B1488" s="60"/>
    </row>
    <row r="1489" spans="2:2" ht="13.1" x14ac:dyDescent="0.25">
      <c r="B1489" s="60"/>
    </row>
    <row r="1490" spans="2:2" ht="13.1" x14ac:dyDescent="0.25">
      <c r="B1490" s="60"/>
    </row>
    <row r="1491" spans="2:2" ht="13.1" x14ac:dyDescent="0.25">
      <c r="B1491" s="60"/>
    </row>
    <row r="1492" spans="2:2" ht="13.1" x14ac:dyDescent="0.25">
      <c r="B1492" s="60"/>
    </row>
    <row r="1493" spans="2:2" ht="13.1" x14ac:dyDescent="0.25">
      <c r="B1493" s="60"/>
    </row>
    <row r="1494" spans="2:2" ht="13.1" x14ac:dyDescent="0.25">
      <c r="B1494" s="60"/>
    </row>
    <row r="1495" spans="2:2" ht="13.1" x14ac:dyDescent="0.25">
      <c r="B1495" s="60"/>
    </row>
    <row r="1496" spans="2:2" ht="13.1" x14ac:dyDescent="0.25">
      <c r="B1496" s="60"/>
    </row>
    <row r="1497" spans="2:2" ht="13.1" x14ac:dyDescent="0.25">
      <c r="B1497" s="60"/>
    </row>
    <row r="1498" spans="2:2" ht="13.1" x14ac:dyDescent="0.25">
      <c r="B1498" s="60"/>
    </row>
    <row r="1499" spans="2:2" ht="13.1" x14ac:dyDescent="0.25">
      <c r="B1499" s="60"/>
    </row>
    <row r="1500" spans="2:2" ht="13.1" x14ac:dyDescent="0.25">
      <c r="B1500" s="60"/>
    </row>
    <row r="1501" spans="2:2" ht="13.1" x14ac:dyDescent="0.25">
      <c r="B1501" s="60"/>
    </row>
    <row r="1502" spans="2:2" ht="13.1" x14ac:dyDescent="0.25">
      <c r="B1502" s="60"/>
    </row>
    <row r="1503" spans="2:2" ht="13.1" x14ac:dyDescent="0.25">
      <c r="B1503" s="60"/>
    </row>
    <row r="1504" spans="2:2" ht="13.1" x14ac:dyDescent="0.25">
      <c r="B1504" s="60"/>
    </row>
    <row r="1505" spans="2:2" ht="13.1" x14ac:dyDescent="0.25">
      <c r="B1505" s="60"/>
    </row>
    <row r="1506" spans="2:2" ht="13.1" x14ac:dyDescent="0.25">
      <c r="B1506" s="60"/>
    </row>
    <row r="1507" spans="2:2" ht="13.1" x14ac:dyDescent="0.25">
      <c r="B1507" s="60"/>
    </row>
    <row r="1508" spans="2:2" ht="13.1" x14ac:dyDescent="0.25">
      <c r="B1508" s="60"/>
    </row>
    <row r="1509" spans="2:2" ht="13.1" x14ac:dyDescent="0.25">
      <c r="B1509" s="60"/>
    </row>
    <row r="1510" spans="2:2" ht="13.1" x14ac:dyDescent="0.25">
      <c r="B1510" s="60"/>
    </row>
    <row r="1511" spans="2:2" ht="13.1" x14ac:dyDescent="0.25">
      <c r="B1511" s="60"/>
    </row>
    <row r="1512" spans="2:2" ht="13.1" x14ac:dyDescent="0.25">
      <c r="B1512" s="60"/>
    </row>
    <row r="1513" spans="2:2" ht="13.1" x14ac:dyDescent="0.25">
      <c r="B1513" s="60"/>
    </row>
    <row r="1514" spans="2:2" ht="13.1" x14ac:dyDescent="0.25">
      <c r="B1514" s="60"/>
    </row>
    <row r="1515" spans="2:2" ht="13.1" x14ac:dyDescent="0.25">
      <c r="B1515" s="60"/>
    </row>
    <row r="1516" spans="2:2" ht="13.1" x14ac:dyDescent="0.25">
      <c r="B1516" s="60"/>
    </row>
    <row r="1517" spans="2:2" ht="13.1" x14ac:dyDescent="0.25">
      <c r="B1517" s="60"/>
    </row>
    <row r="1518" spans="2:2" ht="13.1" x14ac:dyDescent="0.25">
      <c r="B1518" s="60"/>
    </row>
    <row r="1519" spans="2:2" ht="13.1" x14ac:dyDescent="0.25">
      <c r="B1519" s="60"/>
    </row>
    <row r="1520" spans="2:2" ht="13.1" x14ac:dyDescent="0.25">
      <c r="B1520" s="60"/>
    </row>
    <row r="1521" spans="2:2" ht="13.1" x14ac:dyDescent="0.25">
      <c r="B1521" s="60"/>
    </row>
    <row r="1522" spans="2:2" ht="13.1" x14ac:dyDescent="0.25">
      <c r="B1522" s="60"/>
    </row>
    <row r="1523" spans="2:2" ht="13.1" x14ac:dyDescent="0.25">
      <c r="B1523" s="60"/>
    </row>
    <row r="1524" spans="2:2" ht="13.1" x14ac:dyDescent="0.25">
      <c r="B1524" s="60"/>
    </row>
    <row r="1525" spans="2:2" ht="13.1" x14ac:dyDescent="0.25">
      <c r="B1525" s="60"/>
    </row>
    <row r="1526" spans="2:2" ht="13.1" x14ac:dyDescent="0.25">
      <c r="B1526" s="60"/>
    </row>
    <row r="1527" spans="2:2" ht="13.1" x14ac:dyDescent="0.25">
      <c r="B1527" s="60"/>
    </row>
    <row r="1528" spans="2:2" ht="13.1" x14ac:dyDescent="0.25">
      <c r="B1528" s="60"/>
    </row>
    <row r="1529" spans="2:2" ht="13.1" x14ac:dyDescent="0.25">
      <c r="B1529" s="60"/>
    </row>
    <row r="1530" spans="2:2" ht="13.1" x14ac:dyDescent="0.25">
      <c r="B1530" s="60"/>
    </row>
    <row r="1531" spans="2:2" ht="13.1" x14ac:dyDescent="0.25">
      <c r="B1531" s="60"/>
    </row>
    <row r="1532" spans="2:2" ht="13.1" x14ac:dyDescent="0.25">
      <c r="B1532" s="60"/>
    </row>
    <row r="1533" spans="2:2" ht="13.1" x14ac:dyDescent="0.25">
      <c r="B1533" s="60"/>
    </row>
    <row r="1534" spans="2:2" ht="13.1" x14ac:dyDescent="0.25">
      <c r="B1534" s="60"/>
    </row>
    <row r="1535" spans="2:2" ht="13.1" x14ac:dyDescent="0.25">
      <c r="B1535" s="60"/>
    </row>
    <row r="1536" spans="2:2" ht="13.1" x14ac:dyDescent="0.25">
      <c r="B1536" s="60"/>
    </row>
    <row r="1537" spans="2:2" ht="13.1" x14ac:dyDescent="0.25">
      <c r="B1537" s="60"/>
    </row>
    <row r="1538" spans="2:2" ht="13.1" x14ac:dyDescent="0.25">
      <c r="B1538" s="60"/>
    </row>
    <row r="1539" spans="2:2" ht="13.1" x14ac:dyDescent="0.25">
      <c r="B1539" s="60"/>
    </row>
    <row r="1540" spans="2:2" ht="13.1" x14ac:dyDescent="0.25">
      <c r="B1540" s="60"/>
    </row>
    <row r="1541" spans="2:2" ht="13.1" x14ac:dyDescent="0.25">
      <c r="B1541" s="60"/>
    </row>
    <row r="1542" spans="2:2" ht="13.1" x14ac:dyDescent="0.25">
      <c r="B1542" s="60"/>
    </row>
    <row r="1543" spans="2:2" ht="13.1" x14ac:dyDescent="0.25">
      <c r="B1543" s="60"/>
    </row>
    <row r="1544" spans="2:2" ht="13.1" x14ac:dyDescent="0.25">
      <c r="B1544" s="60"/>
    </row>
    <row r="1545" spans="2:2" ht="13.1" x14ac:dyDescent="0.25">
      <c r="B1545" s="60"/>
    </row>
    <row r="1546" spans="2:2" ht="13.1" x14ac:dyDescent="0.25">
      <c r="B1546" s="60"/>
    </row>
    <row r="1547" spans="2:2" ht="13.1" x14ac:dyDescent="0.25">
      <c r="B1547" s="60"/>
    </row>
    <row r="1548" spans="2:2" ht="13.1" x14ac:dyDescent="0.25">
      <c r="B1548" s="60"/>
    </row>
    <row r="1549" spans="2:2" ht="13.1" x14ac:dyDescent="0.25">
      <c r="B1549" s="60"/>
    </row>
    <row r="1550" spans="2:2" ht="13.1" x14ac:dyDescent="0.25">
      <c r="B1550" s="60"/>
    </row>
    <row r="1551" spans="2:2" ht="13.1" x14ac:dyDescent="0.25">
      <c r="B1551" s="60"/>
    </row>
    <row r="1552" spans="2:2" ht="13.1" x14ac:dyDescent="0.25">
      <c r="B1552" s="60"/>
    </row>
    <row r="1553" spans="2:2" ht="13.1" x14ac:dyDescent="0.25">
      <c r="B1553" s="60"/>
    </row>
    <row r="1554" spans="2:2" ht="13.1" x14ac:dyDescent="0.25">
      <c r="B1554" s="60"/>
    </row>
    <row r="1555" spans="2:2" ht="13.1" x14ac:dyDescent="0.25">
      <c r="B1555" s="60"/>
    </row>
    <row r="1556" spans="2:2" ht="13.1" x14ac:dyDescent="0.25">
      <c r="B1556" s="60"/>
    </row>
  </sheetData>
  <sortState ref="B53:C55">
    <sortCondition ref="B53:B55"/>
  </sortState>
  <mergeCells count="4">
    <mergeCell ref="B1:C1"/>
    <mergeCell ref="B2:C3"/>
    <mergeCell ref="B50:C50"/>
    <mergeCell ref="B51:C51"/>
  </mergeCells>
  <printOptions horizontalCentered="1"/>
  <pageMargins left="0.59055118110236227" right="0.59055118110236227" top="0.70866141732283472" bottom="0.70866141732283472" header="0.27559055118110237" footer="0.27559055118110237"/>
  <pageSetup paperSize="9" scale="71" firstPageNumber="59" orientation="portrait" useFirstPageNumber="1" r:id="rId1"/>
  <headerFooter scaleWithDoc="0" alignWithMargins="0">
    <oddHeader>&amp;C&amp;"Times New Roman,Grassetto"&amp;12&amp;A</oddHeader>
    <oddFooter>&amp;C&amp;"Times New Roman,Normale"&amp;11&amp;P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0"/>
  <sheetViews>
    <sheetView workbookViewId="0">
      <selection activeCell="A67" sqref="A67"/>
    </sheetView>
  </sheetViews>
  <sheetFormatPr defaultRowHeight="12.45" x14ac:dyDescent="0.2"/>
  <cols>
    <col min="1" max="1" width="104.5" style="234" customWidth="1"/>
    <col min="2" max="2" width="12.5" style="234" bestFit="1" customWidth="1"/>
    <col min="3" max="256" width="9.125" style="234"/>
    <col min="257" max="257" width="104.5" style="234" customWidth="1"/>
    <col min="258" max="258" width="12.5" style="234" bestFit="1" customWidth="1"/>
    <col min="259" max="512" width="9.125" style="234"/>
    <col min="513" max="513" width="104.5" style="234" customWidth="1"/>
    <col min="514" max="514" width="12.5" style="234" bestFit="1" customWidth="1"/>
    <col min="515" max="768" width="9.125" style="234"/>
    <col min="769" max="769" width="104.5" style="234" customWidth="1"/>
    <col min="770" max="770" width="12.5" style="234" bestFit="1" customWidth="1"/>
    <col min="771" max="1024" width="9.125" style="234"/>
    <col min="1025" max="1025" width="104.5" style="234" customWidth="1"/>
    <col min="1026" max="1026" width="12.5" style="234" bestFit="1" customWidth="1"/>
    <col min="1027" max="1280" width="9.125" style="234"/>
    <col min="1281" max="1281" width="104.5" style="234" customWidth="1"/>
    <col min="1282" max="1282" width="12.5" style="234" bestFit="1" customWidth="1"/>
    <col min="1283" max="1536" width="9.125" style="234"/>
    <col min="1537" max="1537" width="104.5" style="234" customWidth="1"/>
    <col min="1538" max="1538" width="12.5" style="234" bestFit="1" customWidth="1"/>
    <col min="1539" max="1792" width="9.125" style="234"/>
    <col min="1793" max="1793" width="104.5" style="234" customWidth="1"/>
    <col min="1794" max="1794" width="12.5" style="234" bestFit="1" customWidth="1"/>
    <col min="1795" max="2048" width="9.125" style="234"/>
    <col min="2049" max="2049" width="104.5" style="234" customWidth="1"/>
    <col min="2050" max="2050" width="12.5" style="234" bestFit="1" customWidth="1"/>
    <col min="2051" max="2304" width="9.125" style="234"/>
    <col min="2305" max="2305" width="104.5" style="234" customWidth="1"/>
    <col min="2306" max="2306" width="12.5" style="234" bestFit="1" customWidth="1"/>
    <col min="2307" max="2560" width="9.125" style="234"/>
    <col min="2561" max="2561" width="104.5" style="234" customWidth="1"/>
    <col min="2562" max="2562" width="12.5" style="234" bestFit="1" customWidth="1"/>
    <col min="2563" max="2816" width="9.125" style="234"/>
    <col min="2817" max="2817" width="104.5" style="234" customWidth="1"/>
    <col min="2818" max="2818" width="12.5" style="234" bestFit="1" customWidth="1"/>
    <col min="2819" max="3072" width="9.125" style="234"/>
    <col min="3073" max="3073" width="104.5" style="234" customWidth="1"/>
    <col min="3074" max="3074" width="12.5" style="234" bestFit="1" customWidth="1"/>
    <col min="3075" max="3328" width="9.125" style="234"/>
    <col min="3329" max="3329" width="104.5" style="234" customWidth="1"/>
    <col min="3330" max="3330" width="12.5" style="234" bestFit="1" customWidth="1"/>
    <col min="3331" max="3584" width="9.125" style="234"/>
    <col min="3585" max="3585" width="104.5" style="234" customWidth="1"/>
    <col min="3586" max="3586" width="12.5" style="234" bestFit="1" customWidth="1"/>
    <col min="3587" max="3840" width="9.125" style="234"/>
    <col min="3841" max="3841" width="104.5" style="234" customWidth="1"/>
    <col min="3842" max="3842" width="12.5" style="234" bestFit="1" customWidth="1"/>
    <col min="3843" max="4096" width="9.125" style="234"/>
    <col min="4097" max="4097" width="104.5" style="234" customWidth="1"/>
    <col min="4098" max="4098" width="12.5" style="234" bestFit="1" customWidth="1"/>
    <col min="4099" max="4352" width="9.125" style="234"/>
    <col min="4353" max="4353" width="104.5" style="234" customWidth="1"/>
    <col min="4354" max="4354" width="12.5" style="234" bestFit="1" customWidth="1"/>
    <col min="4355" max="4608" width="9.125" style="234"/>
    <col min="4609" max="4609" width="104.5" style="234" customWidth="1"/>
    <col min="4610" max="4610" width="12.5" style="234" bestFit="1" customWidth="1"/>
    <col min="4611" max="4864" width="9.125" style="234"/>
    <col min="4865" max="4865" width="104.5" style="234" customWidth="1"/>
    <col min="4866" max="4866" width="12.5" style="234" bestFit="1" customWidth="1"/>
    <col min="4867" max="5120" width="9.125" style="234"/>
    <col min="5121" max="5121" width="104.5" style="234" customWidth="1"/>
    <col min="5122" max="5122" width="12.5" style="234" bestFit="1" customWidth="1"/>
    <col min="5123" max="5376" width="9.125" style="234"/>
    <col min="5377" max="5377" width="104.5" style="234" customWidth="1"/>
    <col min="5378" max="5378" width="12.5" style="234" bestFit="1" customWidth="1"/>
    <col min="5379" max="5632" width="9.125" style="234"/>
    <col min="5633" max="5633" width="104.5" style="234" customWidth="1"/>
    <col min="5634" max="5634" width="12.5" style="234" bestFit="1" customWidth="1"/>
    <col min="5635" max="5888" width="9.125" style="234"/>
    <col min="5889" max="5889" width="104.5" style="234" customWidth="1"/>
    <col min="5890" max="5890" width="12.5" style="234" bestFit="1" customWidth="1"/>
    <col min="5891" max="6144" width="9.125" style="234"/>
    <col min="6145" max="6145" width="104.5" style="234" customWidth="1"/>
    <col min="6146" max="6146" width="12.5" style="234" bestFit="1" customWidth="1"/>
    <col min="6147" max="6400" width="9.125" style="234"/>
    <col min="6401" max="6401" width="104.5" style="234" customWidth="1"/>
    <col min="6402" max="6402" width="12.5" style="234" bestFit="1" customWidth="1"/>
    <col min="6403" max="6656" width="9.125" style="234"/>
    <col min="6657" max="6657" width="104.5" style="234" customWidth="1"/>
    <col min="6658" max="6658" width="12.5" style="234" bestFit="1" customWidth="1"/>
    <col min="6659" max="6912" width="9.125" style="234"/>
    <col min="6913" max="6913" width="104.5" style="234" customWidth="1"/>
    <col min="6914" max="6914" width="12.5" style="234" bestFit="1" customWidth="1"/>
    <col min="6915" max="7168" width="9.125" style="234"/>
    <col min="7169" max="7169" width="104.5" style="234" customWidth="1"/>
    <col min="7170" max="7170" width="12.5" style="234" bestFit="1" customWidth="1"/>
    <col min="7171" max="7424" width="9.125" style="234"/>
    <col min="7425" max="7425" width="104.5" style="234" customWidth="1"/>
    <col min="7426" max="7426" width="12.5" style="234" bestFit="1" customWidth="1"/>
    <col min="7427" max="7680" width="9.125" style="234"/>
    <col min="7681" max="7681" width="104.5" style="234" customWidth="1"/>
    <col min="7682" max="7682" width="12.5" style="234" bestFit="1" customWidth="1"/>
    <col min="7683" max="7936" width="9.125" style="234"/>
    <col min="7937" max="7937" width="104.5" style="234" customWidth="1"/>
    <col min="7938" max="7938" width="12.5" style="234" bestFit="1" customWidth="1"/>
    <col min="7939" max="8192" width="9.125" style="234"/>
    <col min="8193" max="8193" width="104.5" style="234" customWidth="1"/>
    <col min="8194" max="8194" width="12.5" style="234" bestFit="1" customWidth="1"/>
    <col min="8195" max="8448" width="9.125" style="234"/>
    <col min="8449" max="8449" width="104.5" style="234" customWidth="1"/>
    <col min="8450" max="8450" width="12.5" style="234" bestFit="1" customWidth="1"/>
    <col min="8451" max="8704" width="9.125" style="234"/>
    <col min="8705" max="8705" width="104.5" style="234" customWidth="1"/>
    <col min="8706" max="8706" width="12.5" style="234" bestFit="1" customWidth="1"/>
    <col min="8707" max="8960" width="9.125" style="234"/>
    <col min="8961" max="8961" width="104.5" style="234" customWidth="1"/>
    <col min="8962" max="8962" width="12.5" style="234" bestFit="1" customWidth="1"/>
    <col min="8963" max="9216" width="9.125" style="234"/>
    <col min="9217" max="9217" width="104.5" style="234" customWidth="1"/>
    <col min="9218" max="9218" width="12.5" style="234" bestFit="1" customWidth="1"/>
    <col min="9219" max="9472" width="9.125" style="234"/>
    <col min="9473" max="9473" width="104.5" style="234" customWidth="1"/>
    <col min="9474" max="9474" width="12.5" style="234" bestFit="1" customWidth="1"/>
    <col min="9475" max="9728" width="9.125" style="234"/>
    <col min="9729" max="9729" width="104.5" style="234" customWidth="1"/>
    <col min="9730" max="9730" width="12.5" style="234" bestFit="1" customWidth="1"/>
    <col min="9731" max="9984" width="9.125" style="234"/>
    <col min="9985" max="9985" width="104.5" style="234" customWidth="1"/>
    <col min="9986" max="9986" width="12.5" style="234" bestFit="1" customWidth="1"/>
    <col min="9987" max="10240" width="9.125" style="234"/>
    <col min="10241" max="10241" width="104.5" style="234" customWidth="1"/>
    <col min="10242" max="10242" width="12.5" style="234" bestFit="1" customWidth="1"/>
    <col min="10243" max="10496" width="9.125" style="234"/>
    <col min="10497" max="10497" width="104.5" style="234" customWidth="1"/>
    <col min="10498" max="10498" width="12.5" style="234" bestFit="1" customWidth="1"/>
    <col min="10499" max="10752" width="9.125" style="234"/>
    <col min="10753" max="10753" width="104.5" style="234" customWidth="1"/>
    <col min="10754" max="10754" width="12.5" style="234" bestFit="1" customWidth="1"/>
    <col min="10755" max="11008" width="9.125" style="234"/>
    <col min="11009" max="11009" width="104.5" style="234" customWidth="1"/>
    <col min="11010" max="11010" width="12.5" style="234" bestFit="1" customWidth="1"/>
    <col min="11011" max="11264" width="9.125" style="234"/>
    <col min="11265" max="11265" width="104.5" style="234" customWidth="1"/>
    <col min="11266" max="11266" width="12.5" style="234" bestFit="1" customWidth="1"/>
    <col min="11267" max="11520" width="9.125" style="234"/>
    <col min="11521" max="11521" width="104.5" style="234" customWidth="1"/>
    <col min="11522" max="11522" width="12.5" style="234" bestFit="1" customWidth="1"/>
    <col min="11523" max="11776" width="9.125" style="234"/>
    <col min="11777" max="11777" width="104.5" style="234" customWidth="1"/>
    <col min="11778" max="11778" width="12.5" style="234" bestFit="1" customWidth="1"/>
    <col min="11779" max="12032" width="9.125" style="234"/>
    <col min="12033" max="12033" width="104.5" style="234" customWidth="1"/>
    <col min="12034" max="12034" width="12.5" style="234" bestFit="1" customWidth="1"/>
    <col min="12035" max="12288" width="9.125" style="234"/>
    <col min="12289" max="12289" width="104.5" style="234" customWidth="1"/>
    <col min="12290" max="12290" width="12.5" style="234" bestFit="1" customWidth="1"/>
    <col min="12291" max="12544" width="9.125" style="234"/>
    <col min="12545" max="12545" width="104.5" style="234" customWidth="1"/>
    <col min="12546" max="12546" width="12.5" style="234" bestFit="1" customWidth="1"/>
    <col min="12547" max="12800" width="9.125" style="234"/>
    <col min="12801" max="12801" width="104.5" style="234" customWidth="1"/>
    <col min="12802" max="12802" width="12.5" style="234" bestFit="1" customWidth="1"/>
    <col min="12803" max="13056" width="9.125" style="234"/>
    <col min="13057" max="13057" width="104.5" style="234" customWidth="1"/>
    <col min="13058" max="13058" width="12.5" style="234" bestFit="1" customWidth="1"/>
    <col min="13059" max="13312" width="9.125" style="234"/>
    <col min="13313" max="13313" width="104.5" style="234" customWidth="1"/>
    <col min="13314" max="13314" width="12.5" style="234" bestFit="1" customWidth="1"/>
    <col min="13315" max="13568" width="9.125" style="234"/>
    <col min="13569" max="13569" width="104.5" style="234" customWidth="1"/>
    <col min="13570" max="13570" width="12.5" style="234" bestFit="1" customWidth="1"/>
    <col min="13571" max="13824" width="9.125" style="234"/>
    <col min="13825" max="13825" width="104.5" style="234" customWidth="1"/>
    <col min="13826" max="13826" width="12.5" style="234" bestFit="1" customWidth="1"/>
    <col min="13827" max="14080" width="9.125" style="234"/>
    <col min="14081" max="14081" width="104.5" style="234" customWidth="1"/>
    <col min="14082" max="14082" width="12.5" style="234" bestFit="1" customWidth="1"/>
    <col min="14083" max="14336" width="9.125" style="234"/>
    <col min="14337" max="14337" width="104.5" style="234" customWidth="1"/>
    <col min="14338" max="14338" width="12.5" style="234" bestFit="1" customWidth="1"/>
    <col min="14339" max="14592" width="9.125" style="234"/>
    <col min="14593" max="14593" width="104.5" style="234" customWidth="1"/>
    <col min="14594" max="14594" width="12.5" style="234" bestFit="1" customWidth="1"/>
    <col min="14595" max="14848" width="9.125" style="234"/>
    <col min="14849" max="14849" width="104.5" style="234" customWidth="1"/>
    <col min="14850" max="14850" width="12.5" style="234" bestFit="1" customWidth="1"/>
    <col min="14851" max="15104" width="9.125" style="234"/>
    <col min="15105" max="15105" width="104.5" style="234" customWidth="1"/>
    <col min="15106" max="15106" width="12.5" style="234" bestFit="1" customWidth="1"/>
    <col min="15107" max="15360" width="9.125" style="234"/>
    <col min="15361" max="15361" width="104.5" style="234" customWidth="1"/>
    <col min="15362" max="15362" width="12.5" style="234" bestFit="1" customWidth="1"/>
    <col min="15363" max="15616" width="9.125" style="234"/>
    <col min="15617" max="15617" width="104.5" style="234" customWidth="1"/>
    <col min="15618" max="15618" width="12.5" style="234" bestFit="1" customWidth="1"/>
    <col min="15619" max="15872" width="9.125" style="234"/>
    <col min="15873" max="15873" width="104.5" style="234" customWidth="1"/>
    <col min="15874" max="15874" width="12.5" style="234" bestFit="1" customWidth="1"/>
    <col min="15875" max="16128" width="9.125" style="234"/>
    <col min="16129" max="16129" width="104.5" style="234" customWidth="1"/>
    <col min="16130" max="16130" width="12.5" style="234" bestFit="1" customWidth="1"/>
    <col min="16131" max="16384" width="9.125" style="234"/>
  </cols>
  <sheetData>
    <row r="1" spans="1:4" ht="17.7" x14ac:dyDescent="0.3">
      <c r="A1" s="1075" t="s">
        <v>1282</v>
      </c>
      <c r="B1" s="1075"/>
    </row>
    <row r="2" spans="1:4" ht="17.7" x14ac:dyDescent="0.3">
      <c r="A2" s="1076" t="s">
        <v>5995</v>
      </c>
      <c r="B2" s="1076"/>
    </row>
    <row r="3" spans="1:4" ht="15.05" x14ac:dyDescent="0.2">
      <c r="A3" s="1072" t="s">
        <v>2345</v>
      </c>
      <c r="B3" s="1072"/>
    </row>
    <row r="4" spans="1:4" ht="9" customHeight="1" x14ac:dyDescent="0.2">
      <c r="A4" s="206"/>
      <c r="B4" s="206"/>
    </row>
    <row r="5" spans="1:4" s="594" customFormat="1" ht="21.8" customHeight="1" x14ac:dyDescent="0.2">
      <c r="A5" s="1074" t="s">
        <v>10805</v>
      </c>
      <c r="B5" s="1074"/>
      <c r="C5" s="596"/>
      <c r="D5" s="597"/>
    </row>
    <row r="6" spans="1:4" x14ac:dyDescent="0.2">
      <c r="A6" s="192" t="s">
        <v>160</v>
      </c>
      <c r="B6" s="230" t="s">
        <v>313</v>
      </c>
    </row>
    <row r="7" spans="1:4" ht="13.1" x14ac:dyDescent="0.25">
      <c r="A7" s="182" t="s">
        <v>1788</v>
      </c>
      <c r="B7" s="636">
        <v>1312.5</v>
      </c>
    </row>
    <row r="8" spans="1:4" ht="13.1" x14ac:dyDescent="0.25">
      <c r="A8" s="182" t="s">
        <v>156</v>
      </c>
      <c r="B8" s="636">
        <v>1425</v>
      </c>
    </row>
    <row r="9" spans="1:4" ht="13.1" x14ac:dyDescent="0.25">
      <c r="A9" s="182" t="s">
        <v>6114</v>
      </c>
      <c r="B9" s="636">
        <v>45</v>
      </c>
    </row>
    <row r="10" spans="1:4" ht="13.1" x14ac:dyDescent="0.25">
      <c r="A10" s="182" t="s">
        <v>1779</v>
      </c>
      <c r="B10" s="636">
        <v>700</v>
      </c>
    </row>
    <row r="11" spans="1:4" ht="13.1" x14ac:dyDescent="0.25">
      <c r="A11" s="182" t="s">
        <v>157</v>
      </c>
      <c r="B11" s="636">
        <v>525</v>
      </c>
    </row>
    <row r="12" spans="1:4" ht="13.1" x14ac:dyDescent="0.25">
      <c r="A12" s="182" t="s">
        <v>10807</v>
      </c>
      <c r="B12" s="636">
        <v>250</v>
      </c>
    </row>
    <row r="13" spans="1:4" ht="13.1" x14ac:dyDescent="0.25">
      <c r="A13" s="182" t="s">
        <v>1780</v>
      </c>
      <c r="B13" s="636">
        <v>1063.0999999999999</v>
      </c>
    </row>
    <row r="14" spans="1:4" ht="13.1" x14ac:dyDescent="0.25">
      <c r="A14" s="182" t="s">
        <v>10808</v>
      </c>
      <c r="B14" s="636">
        <v>207.5</v>
      </c>
    </row>
    <row r="15" spans="1:4" ht="13.1" x14ac:dyDescent="0.25">
      <c r="A15" s="182" t="s">
        <v>2160</v>
      </c>
      <c r="B15" s="636">
        <v>1500</v>
      </c>
    </row>
    <row r="16" spans="1:4" ht="13.1" x14ac:dyDescent="0.25">
      <c r="A16" s="182" t="s">
        <v>10806</v>
      </c>
      <c r="B16" s="636">
        <v>40</v>
      </c>
    </row>
    <row r="17" spans="1:4" x14ac:dyDescent="0.2">
      <c r="A17" s="231" t="s">
        <v>161</v>
      </c>
      <c r="B17" s="232">
        <f>SUM(B7:B16)</f>
        <v>7068.1</v>
      </c>
      <c r="D17" s="819"/>
    </row>
    <row r="18" spans="1:4" x14ac:dyDescent="0.2">
      <c r="A18" s="274"/>
      <c r="B18" s="275"/>
    </row>
    <row r="19" spans="1:4" s="594" customFormat="1" ht="21.8" customHeight="1" x14ac:dyDescent="0.2">
      <c r="A19" s="1077" t="s">
        <v>6031</v>
      </c>
      <c r="B19" s="1077"/>
      <c r="C19" s="596"/>
      <c r="D19" s="597"/>
    </row>
    <row r="20" spans="1:4" x14ac:dyDescent="0.2">
      <c r="A20" s="192" t="s">
        <v>160</v>
      </c>
      <c r="B20" s="230" t="s">
        <v>313</v>
      </c>
    </row>
    <row r="21" spans="1:4" ht="13.1" x14ac:dyDescent="0.25">
      <c r="A21" s="182" t="s">
        <v>6032</v>
      </c>
      <c r="B21" s="636">
        <v>3000</v>
      </c>
    </row>
    <row r="22" spans="1:4" ht="13.1" x14ac:dyDescent="0.25">
      <c r="A22" s="182" t="s">
        <v>6033</v>
      </c>
      <c r="B22" s="636">
        <v>800</v>
      </c>
    </row>
    <row r="23" spans="1:4" ht="13.1" x14ac:dyDescent="0.25">
      <c r="A23" s="182" t="s">
        <v>1778</v>
      </c>
      <c r="B23" s="636">
        <v>1600</v>
      </c>
    </row>
    <row r="24" spans="1:4" ht="13.1" x14ac:dyDescent="0.25">
      <c r="A24" s="182" t="s">
        <v>156</v>
      </c>
      <c r="B24" s="636">
        <v>1500</v>
      </c>
    </row>
    <row r="25" spans="1:4" ht="13.1" x14ac:dyDescent="0.25">
      <c r="A25" s="182" t="s">
        <v>6034</v>
      </c>
      <c r="B25" s="636">
        <v>1200</v>
      </c>
    </row>
    <row r="26" spans="1:4" ht="13.1" x14ac:dyDescent="0.25">
      <c r="A26" s="182" t="s">
        <v>1779</v>
      </c>
      <c r="B26" s="636">
        <v>6500</v>
      </c>
    </row>
    <row r="27" spans="1:4" ht="13.1" x14ac:dyDescent="0.25">
      <c r="A27" s="182" t="s">
        <v>5964</v>
      </c>
      <c r="B27" s="636">
        <v>7000</v>
      </c>
    </row>
    <row r="28" spans="1:4" ht="13.1" x14ac:dyDescent="0.25">
      <c r="A28" s="182" t="s">
        <v>157</v>
      </c>
      <c r="B28" s="636">
        <v>2000</v>
      </c>
    </row>
    <row r="29" spans="1:4" ht="13.1" x14ac:dyDescent="0.25">
      <c r="A29" s="182" t="s">
        <v>2161</v>
      </c>
      <c r="B29" s="636">
        <v>1500</v>
      </c>
    </row>
    <row r="30" spans="1:4" ht="13.1" x14ac:dyDescent="0.25">
      <c r="A30" s="182" t="s">
        <v>5965</v>
      </c>
      <c r="B30" s="636">
        <v>7000</v>
      </c>
    </row>
    <row r="31" spans="1:4" ht="13.1" x14ac:dyDescent="0.25">
      <c r="A31" s="638" t="s">
        <v>1780</v>
      </c>
      <c r="B31" s="637">
        <v>2500</v>
      </c>
    </row>
    <row r="32" spans="1:4" ht="13.1" x14ac:dyDescent="0.25">
      <c r="A32" s="182" t="s">
        <v>697</v>
      </c>
      <c r="B32" s="636">
        <v>13500</v>
      </c>
    </row>
    <row r="33" spans="1:4" ht="13.1" x14ac:dyDescent="0.25">
      <c r="A33" s="182" t="s">
        <v>5967</v>
      </c>
      <c r="B33" s="636">
        <v>5000</v>
      </c>
    </row>
    <row r="34" spans="1:4" ht="13.1" x14ac:dyDescent="0.25">
      <c r="A34" s="182" t="s">
        <v>2160</v>
      </c>
      <c r="B34" s="636">
        <v>1500</v>
      </c>
    </row>
    <row r="35" spans="1:4" ht="13.1" x14ac:dyDescent="0.25">
      <c r="A35" s="182" t="s">
        <v>5966</v>
      </c>
      <c r="B35" s="636">
        <v>1365</v>
      </c>
    </row>
    <row r="36" spans="1:4" ht="13.1" x14ac:dyDescent="0.25">
      <c r="A36" s="182" t="s">
        <v>1781</v>
      </c>
      <c r="B36" s="636">
        <v>4000</v>
      </c>
    </row>
    <row r="37" spans="1:4" ht="13.1" x14ac:dyDescent="0.25">
      <c r="A37" s="182" t="s">
        <v>1478</v>
      </c>
      <c r="B37" s="636">
        <v>3000</v>
      </c>
    </row>
    <row r="38" spans="1:4" ht="13.1" x14ac:dyDescent="0.25">
      <c r="A38" s="182" t="s">
        <v>1782</v>
      </c>
      <c r="B38" s="636">
        <v>23525</v>
      </c>
    </row>
    <row r="39" spans="1:4" ht="13.1" x14ac:dyDescent="0.25">
      <c r="A39" s="182" t="s">
        <v>1783</v>
      </c>
      <c r="B39" s="636">
        <v>22500</v>
      </c>
    </row>
    <row r="40" spans="1:4" x14ac:dyDescent="0.2">
      <c r="A40" s="231" t="s">
        <v>161</v>
      </c>
      <c r="B40" s="232">
        <f>SUM(B21:B39)</f>
        <v>108990</v>
      </c>
      <c r="D40" s="819"/>
    </row>
    <row r="41" spans="1:4" x14ac:dyDescent="0.2">
      <c r="A41" s="274"/>
      <c r="B41" s="275"/>
    </row>
    <row r="42" spans="1:4" ht="21.8" customHeight="1" x14ac:dyDescent="0.2">
      <c r="A42" s="1077" t="s">
        <v>6038</v>
      </c>
      <c r="B42" s="1077"/>
    </row>
    <row r="43" spans="1:4" x14ac:dyDescent="0.2">
      <c r="A43" s="192" t="s">
        <v>160</v>
      </c>
      <c r="B43" s="230" t="s">
        <v>313</v>
      </c>
    </row>
    <row r="44" spans="1:4" ht="13.25" customHeight="1" x14ac:dyDescent="0.25">
      <c r="A44" s="182" t="s">
        <v>1778</v>
      </c>
      <c r="B44" s="636">
        <v>26300</v>
      </c>
      <c r="C44" s="595"/>
    </row>
    <row r="45" spans="1:4" ht="13.25" customHeight="1" x14ac:dyDescent="0.25">
      <c r="A45" s="182" t="s">
        <v>1779</v>
      </c>
      <c r="B45" s="636">
        <v>50000</v>
      </c>
      <c r="C45" s="595"/>
    </row>
    <row r="46" spans="1:4" ht="13.25" customHeight="1" x14ac:dyDescent="0.25">
      <c r="A46" s="182" t="s">
        <v>5964</v>
      </c>
      <c r="B46" s="636">
        <v>15000</v>
      </c>
      <c r="C46" s="595"/>
    </row>
    <row r="47" spans="1:4" ht="13.25" customHeight="1" x14ac:dyDescent="0.25">
      <c r="A47" s="182" t="s">
        <v>6035</v>
      </c>
      <c r="B47" s="636">
        <v>70000</v>
      </c>
      <c r="C47" s="595"/>
    </row>
    <row r="48" spans="1:4" ht="13.25" customHeight="1" x14ac:dyDescent="0.25">
      <c r="A48" s="182" t="s">
        <v>2162</v>
      </c>
      <c r="B48" s="636">
        <v>10000</v>
      </c>
      <c r="C48" s="595"/>
    </row>
    <row r="49" spans="1:2" x14ac:dyDescent="0.2">
      <c r="A49" s="231" t="s">
        <v>161</v>
      </c>
      <c r="B49" s="232">
        <f>SUM(B44:B48)</f>
        <v>171300</v>
      </c>
    </row>
    <row r="50" spans="1:2" x14ac:dyDescent="0.2">
      <c r="A50" s="274"/>
      <c r="B50" s="275"/>
    </row>
    <row r="51" spans="1:2" ht="13.1" x14ac:dyDescent="0.2">
      <c r="A51" s="1074" t="s">
        <v>1483</v>
      </c>
      <c r="B51" s="1074"/>
    </row>
    <row r="52" spans="1:2" x14ac:dyDescent="0.2">
      <c r="A52" s="192" t="s">
        <v>1490</v>
      </c>
      <c r="B52" s="230" t="s">
        <v>313</v>
      </c>
    </row>
    <row r="53" spans="1:2" ht="26.2" x14ac:dyDescent="0.25">
      <c r="A53" s="233" t="s">
        <v>10794</v>
      </c>
      <c r="B53" s="78">
        <v>1500</v>
      </c>
    </row>
    <row r="54" spans="1:2" ht="26.2" x14ac:dyDescent="0.25">
      <c r="A54" s="233" t="s">
        <v>10795</v>
      </c>
      <c r="B54" s="78">
        <v>1200</v>
      </c>
    </row>
    <row r="55" spans="1:2" ht="26.2" x14ac:dyDescent="0.25">
      <c r="A55" s="233" t="s">
        <v>10796</v>
      </c>
      <c r="B55" s="78">
        <v>1500</v>
      </c>
    </row>
    <row r="56" spans="1:2" ht="26.2" x14ac:dyDescent="0.25">
      <c r="A56" s="233" t="s">
        <v>10803</v>
      </c>
      <c r="B56" s="78">
        <v>5000</v>
      </c>
    </row>
    <row r="57" spans="1:2" ht="27" customHeight="1" x14ac:dyDescent="0.25">
      <c r="A57" s="233" t="s">
        <v>10804</v>
      </c>
      <c r="B57" s="83">
        <v>5000</v>
      </c>
    </row>
    <row r="58" spans="1:2" ht="26.2" x14ac:dyDescent="0.25">
      <c r="A58" s="233" t="s">
        <v>10797</v>
      </c>
      <c r="B58" s="78">
        <v>2122.06</v>
      </c>
    </row>
    <row r="59" spans="1:2" ht="26.2" x14ac:dyDescent="0.25">
      <c r="A59" s="233" t="s">
        <v>10798</v>
      </c>
      <c r="B59" s="78">
        <v>1500</v>
      </c>
    </row>
    <row r="60" spans="1:2" ht="26.2" x14ac:dyDescent="0.25">
      <c r="A60" s="233" t="s">
        <v>10799</v>
      </c>
      <c r="B60" s="78">
        <v>1000</v>
      </c>
    </row>
    <row r="61" spans="1:2" ht="26.2" x14ac:dyDescent="0.25">
      <c r="A61" s="233" t="s">
        <v>10800</v>
      </c>
      <c r="B61" s="78">
        <v>1500</v>
      </c>
    </row>
    <row r="62" spans="1:2" ht="26.2" x14ac:dyDescent="0.25">
      <c r="A62" s="233" t="s">
        <v>10801</v>
      </c>
      <c r="B62" s="78">
        <v>1000</v>
      </c>
    </row>
    <row r="63" spans="1:2" ht="25.55" customHeight="1" x14ac:dyDescent="0.25">
      <c r="A63" s="233" t="s">
        <v>10802</v>
      </c>
      <c r="B63" s="78">
        <v>1200</v>
      </c>
    </row>
    <row r="64" spans="1:2" ht="25.55" customHeight="1" x14ac:dyDescent="0.25">
      <c r="A64" s="233" t="s">
        <v>6037</v>
      </c>
      <c r="B64" s="78">
        <v>3000</v>
      </c>
    </row>
    <row r="65" spans="1:2" ht="25.55" customHeight="1" x14ac:dyDescent="0.25">
      <c r="A65" s="233" t="s">
        <v>6036</v>
      </c>
      <c r="B65" s="78">
        <v>67946</v>
      </c>
    </row>
    <row r="66" spans="1:2" x14ac:dyDescent="0.2">
      <c r="A66" s="231" t="s">
        <v>161</v>
      </c>
      <c r="B66" s="232">
        <f>SUM(B53:B65)</f>
        <v>93468.06</v>
      </c>
    </row>
    <row r="67" spans="1:2" ht="13.1" thickBot="1" x14ac:dyDescent="0.25">
      <c r="A67" s="902"/>
      <c r="B67" s="903"/>
    </row>
    <row r="68" spans="1:2" ht="29.45" customHeight="1" thickBot="1" x14ac:dyDescent="0.25">
      <c r="A68" s="466" t="s">
        <v>6030</v>
      </c>
      <c r="B68" s="904">
        <f>SUM(B17,B40,B49,B66)</f>
        <v>380826.16</v>
      </c>
    </row>
    <row r="69" spans="1:2" ht="13.1" x14ac:dyDescent="0.25">
      <c r="A69" s="56"/>
      <c r="B69" s="56"/>
    </row>
    <row r="70" spans="1:2" ht="13.1" x14ac:dyDescent="0.25">
      <c r="A70" s="56"/>
      <c r="B70" s="56"/>
    </row>
    <row r="71" spans="1:2" ht="13.1" x14ac:dyDescent="0.25">
      <c r="A71" s="56"/>
      <c r="B71" s="56"/>
    </row>
    <row r="72" spans="1:2" ht="13.1" x14ac:dyDescent="0.25">
      <c r="A72" s="56"/>
      <c r="B72" s="56"/>
    </row>
    <row r="73" spans="1:2" ht="13.1" x14ac:dyDescent="0.25">
      <c r="A73" s="56"/>
      <c r="B73" s="56"/>
    </row>
    <row r="74" spans="1:2" ht="13.1" x14ac:dyDescent="0.25">
      <c r="A74" s="56"/>
      <c r="B74" s="56"/>
    </row>
    <row r="75" spans="1:2" ht="13.1" x14ac:dyDescent="0.25">
      <c r="A75" s="56"/>
      <c r="B75" s="56"/>
    </row>
    <row r="76" spans="1:2" ht="13.1" x14ac:dyDescent="0.25">
      <c r="A76" s="56"/>
      <c r="B76" s="56"/>
    </row>
    <row r="77" spans="1:2" ht="13.1" x14ac:dyDescent="0.25">
      <c r="A77" s="56"/>
      <c r="B77" s="56"/>
    </row>
    <row r="78" spans="1:2" ht="13.1" x14ac:dyDescent="0.25">
      <c r="A78" s="56"/>
      <c r="B78" s="56"/>
    </row>
    <row r="79" spans="1:2" ht="13.1" x14ac:dyDescent="0.25">
      <c r="A79" s="56"/>
      <c r="B79" s="56"/>
    </row>
    <row r="80" spans="1:2" ht="13.1" x14ac:dyDescent="0.25">
      <c r="A80" s="56"/>
      <c r="B80" s="56"/>
    </row>
  </sheetData>
  <sortState ref="A7:B16">
    <sortCondition ref="A7:A16"/>
  </sortState>
  <mergeCells count="7">
    <mergeCell ref="A51:B51"/>
    <mergeCell ref="A1:B1"/>
    <mergeCell ref="A2:B2"/>
    <mergeCell ref="A3:B3"/>
    <mergeCell ref="A19:B19"/>
    <mergeCell ref="A42:B42"/>
    <mergeCell ref="A5:B5"/>
  </mergeCells>
  <printOptions horizontalCentered="1"/>
  <pageMargins left="0.59055118110236227" right="0.59055118110236227" top="0.70866141732283472" bottom="0.70866141732283472" header="0.27559055118110237" footer="0.27559055118110237"/>
  <pageSetup paperSize="9" scale="70" firstPageNumber="60" orientation="portrait" useFirstPageNumber="1" r:id="rId1"/>
  <headerFooter alignWithMargins="0">
    <oddHeader>&amp;C&amp;"Times New Roman,Grassetto"&amp;16&amp;A</oddHeader>
    <oddFooter>&amp;C&amp;"Times New Roman,Normale"&amp;14&amp;P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51"/>
  <sheetViews>
    <sheetView zoomScaleNormal="100" workbookViewId="0">
      <selection activeCell="A53" sqref="A53"/>
    </sheetView>
  </sheetViews>
  <sheetFormatPr defaultRowHeight="13.1" x14ac:dyDescent="0.25"/>
  <cols>
    <col min="1" max="1" width="98.875" style="56" bestFit="1" customWidth="1"/>
    <col min="2" max="2" width="12.375" style="189" customWidth="1"/>
    <col min="3" max="3" width="17.5" style="56" bestFit="1" customWidth="1"/>
    <col min="4" max="256" width="9.125" style="56"/>
    <col min="257" max="257" width="98.875" style="56" bestFit="1" customWidth="1"/>
    <col min="258" max="258" width="12.375" style="56" customWidth="1"/>
    <col min="259" max="259" width="17.5" style="56" bestFit="1" customWidth="1"/>
    <col min="260" max="512" width="9.125" style="56"/>
    <col min="513" max="513" width="98.875" style="56" bestFit="1" customWidth="1"/>
    <col min="514" max="514" width="12.375" style="56" customWidth="1"/>
    <col min="515" max="515" width="17.5" style="56" bestFit="1" customWidth="1"/>
    <col min="516" max="768" width="9.125" style="56"/>
    <col min="769" max="769" width="98.875" style="56" bestFit="1" customWidth="1"/>
    <col min="770" max="770" width="12.375" style="56" customWidth="1"/>
    <col min="771" max="771" width="17.5" style="56" bestFit="1" customWidth="1"/>
    <col min="772" max="1024" width="9.125" style="56"/>
    <col min="1025" max="1025" width="98.875" style="56" bestFit="1" customWidth="1"/>
    <col min="1026" max="1026" width="12.375" style="56" customWidth="1"/>
    <col min="1027" max="1027" width="17.5" style="56" bestFit="1" customWidth="1"/>
    <col min="1028" max="1280" width="9.125" style="56"/>
    <col min="1281" max="1281" width="98.875" style="56" bestFit="1" customWidth="1"/>
    <col min="1282" max="1282" width="12.375" style="56" customWidth="1"/>
    <col min="1283" max="1283" width="17.5" style="56" bestFit="1" customWidth="1"/>
    <col min="1284" max="1536" width="9.125" style="56"/>
    <col min="1537" max="1537" width="98.875" style="56" bestFit="1" customWidth="1"/>
    <col min="1538" max="1538" width="12.375" style="56" customWidth="1"/>
    <col min="1539" max="1539" width="17.5" style="56" bestFit="1" customWidth="1"/>
    <col min="1540" max="1792" width="9.125" style="56"/>
    <col min="1793" max="1793" width="98.875" style="56" bestFit="1" customWidth="1"/>
    <col min="1794" max="1794" width="12.375" style="56" customWidth="1"/>
    <col min="1795" max="1795" width="17.5" style="56" bestFit="1" customWidth="1"/>
    <col min="1796" max="2048" width="9.125" style="56"/>
    <col min="2049" max="2049" width="98.875" style="56" bestFit="1" customWidth="1"/>
    <col min="2050" max="2050" width="12.375" style="56" customWidth="1"/>
    <col min="2051" max="2051" width="17.5" style="56" bestFit="1" customWidth="1"/>
    <col min="2052" max="2304" width="9.125" style="56"/>
    <col min="2305" max="2305" width="98.875" style="56" bestFit="1" customWidth="1"/>
    <col min="2306" max="2306" width="12.375" style="56" customWidth="1"/>
    <col min="2307" max="2307" width="17.5" style="56" bestFit="1" customWidth="1"/>
    <col min="2308" max="2560" width="9.125" style="56"/>
    <col min="2561" max="2561" width="98.875" style="56" bestFit="1" customWidth="1"/>
    <col min="2562" max="2562" width="12.375" style="56" customWidth="1"/>
    <col min="2563" max="2563" width="17.5" style="56" bestFit="1" customWidth="1"/>
    <col min="2564" max="2816" width="9.125" style="56"/>
    <col min="2817" max="2817" width="98.875" style="56" bestFit="1" customWidth="1"/>
    <col min="2818" max="2818" width="12.375" style="56" customWidth="1"/>
    <col min="2819" max="2819" width="17.5" style="56" bestFit="1" customWidth="1"/>
    <col min="2820" max="3072" width="9.125" style="56"/>
    <col min="3073" max="3073" width="98.875" style="56" bestFit="1" customWidth="1"/>
    <col min="3074" max="3074" width="12.375" style="56" customWidth="1"/>
    <col min="3075" max="3075" width="17.5" style="56" bestFit="1" customWidth="1"/>
    <col min="3076" max="3328" width="9.125" style="56"/>
    <col min="3329" max="3329" width="98.875" style="56" bestFit="1" customWidth="1"/>
    <col min="3330" max="3330" width="12.375" style="56" customWidth="1"/>
    <col min="3331" max="3331" width="17.5" style="56" bestFit="1" customWidth="1"/>
    <col min="3332" max="3584" width="9.125" style="56"/>
    <col min="3585" max="3585" width="98.875" style="56" bestFit="1" customWidth="1"/>
    <col min="3586" max="3586" width="12.375" style="56" customWidth="1"/>
    <col min="3587" max="3587" width="17.5" style="56" bestFit="1" customWidth="1"/>
    <col min="3588" max="3840" width="9.125" style="56"/>
    <col min="3841" max="3841" width="98.875" style="56" bestFit="1" customWidth="1"/>
    <col min="3842" max="3842" width="12.375" style="56" customWidth="1"/>
    <col min="3843" max="3843" width="17.5" style="56" bestFit="1" customWidth="1"/>
    <col min="3844" max="4096" width="9.125" style="56"/>
    <col min="4097" max="4097" width="98.875" style="56" bestFit="1" customWidth="1"/>
    <col min="4098" max="4098" width="12.375" style="56" customWidth="1"/>
    <col min="4099" max="4099" width="17.5" style="56" bestFit="1" customWidth="1"/>
    <col min="4100" max="4352" width="9.125" style="56"/>
    <col min="4353" max="4353" width="98.875" style="56" bestFit="1" customWidth="1"/>
    <col min="4354" max="4354" width="12.375" style="56" customWidth="1"/>
    <col min="4355" max="4355" width="17.5" style="56" bestFit="1" customWidth="1"/>
    <col min="4356" max="4608" width="9.125" style="56"/>
    <col min="4609" max="4609" width="98.875" style="56" bestFit="1" customWidth="1"/>
    <col min="4610" max="4610" width="12.375" style="56" customWidth="1"/>
    <col min="4611" max="4611" width="17.5" style="56" bestFit="1" customWidth="1"/>
    <col min="4612" max="4864" width="9.125" style="56"/>
    <col min="4865" max="4865" width="98.875" style="56" bestFit="1" customWidth="1"/>
    <col min="4866" max="4866" width="12.375" style="56" customWidth="1"/>
    <col min="4867" max="4867" width="17.5" style="56" bestFit="1" customWidth="1"/>
    <col min="4868" max="5120" width="9.125" style="56"/>
    <col min="5121" max="5121" width="98.875" style="56" bestFit="1" customWidth="1"/>
    <col min="5122" max="5122" width="12.375" style="56" customWidth="1"/>
    <col min="5123" max="5123" width="17.5" style="56" bestFit="1" customWidth="1"/>
    <col min="5124" max="5376" width="9.125" style="56"/>
    <col min="5377" max="5377" width="98.875" style="56" bestFit="1" customWidth="1"/>
    <col min="5378" max="5378" width="12.375" style="56" customWidth="1"/>
    <col min="5379" max="5379" width="17.5" style="56" bestFit="1" customWidth="1"/>
    <col min="5380" max="5632" width="9.125" style="56"/>
    <col min="5633" max="5633" width="98.875" style="56" bestFit="1" customWidth="1"/>
    <col min="5634" max="5634" width="12.375" style="56" customWidth="1"/>
    <col min="5635" max="5635" width="17.5" style="56" bestFit="1" customWidth="1"/>
    <col min="5636" max="5888" width="9.125" style="56"/>
    <col min="5889" max="5889" width="98.875" style="56" bestFit="1" customWidth="1"/>
    <col min="5890" max="5890" width="12.375" style="56" customWidth="1"/>
    <col min="5891" max="5891" width="17.5" style="56" bestFit="1" customWidth="1"/>
    <col min="5892" max="6144" width="9.125" style="56"/>
    <col min="6145" max="6145" width="98.875" style="56" bestFit="1" customWidth="1"/>
    <col min="6146" max="6146" width="12.375" style="56" customWidth="1"/>
    <col min="6147" max="6147" width="17.5" style="56" bestFit="1" customWidth="1"/>
    <col min="6148" max="6400" width="9.125" style="56"/>
    <col min="6401" max="6401" width="98.875" style="56" bestFit="1" customWidth="1"/>
    <col min="6402" max="6402" width="12.375" style="56" customWidth="1"/>
    <col min="6403" max="6403" width="17.5" style="56" bestFit="1" customWidth="1"/>
    <col min="6404" max="6656" width="9.125" style="56"/>
    <col min="6657" max="6657" width="98.875" style="56" bestFit="1" customWidth="1"/>
    <col min="6658" max="6658" width="12.375" style="56" customWidth="1"/>
    <col min="6659" max="6659" width="17.5" style="56" bestFit="1" customWidth="1"/>
    <col min="6660" max="6912" width="9.125" style="56"/>
    <col min="6913" max="6913" width="98.875" style="56" bestFit="1" customWidth="1"/>
    <col min="6914" max="6914" width="12.375" style="56" customWidth="1"/>
    <col min="6915" max="6915" width="17.5" style="56" bestFit="1" customWidth="1"/>
    <col min="6916" max="7168" width="9.125" style="56"/>
    <col min="7169" max="7169" width="98.875" style="56" bestFit="1" customWidth="1"/>
    <col min="7170" max="7170" width="12.375" style="56" customWidth="1"/>
    <col min="7171" max="7171" width="17.5" style="56" bestFit="1" customWidth="1"/>
    <col min="7172" max="7424" width="9.125" style="56"/>
    <col min="7425" max="7425" width="98.875" style="56" bestFit="1" customWidth="1"/>
    <col min="7426" max="7426" width="12.375" style="56" customWidth="1"/>
    <col min="7427" max="7427" width="17.5" style="56" bestFit="1" customWidth="1"/>
    <col min="7428" max="7680" width="9.125" style="56"/>
    <col min="7681" max="7681" width="98.875" style="56" bestFit="1" customWidth="1"/>
    <col min="7682" max="7682" width="12.375" style="56" customWidth="1"/>
    <col min="7683" max="7683" width="17.5" style="56" bestFit="1" customWidth="1"/>
    <col min="7684" max="7936" width="9.125" style="56"/>
    <col min="7937" max="7937" width="98.875" style="56" bestFit="1" customWidth="1"/>
    <col min="7938" max="7938" width="12.375" style="56" customWidth="1"/>
    <col min="7939" max="7939" width="17.5" style="56" bestFit="1" customWidth="1"/>
    <col min="7940" max="8192" width="9.125" style="56"/>
    <col min="8193" max="8193" width="98.875" style="56" bestFit="1" customWidth="1"/>
    <col min="8194" max="8194" width="12.375" style="56" customWidth="1"/>
    <col min="8195" max="8195" width="17.5" style="56" bestFit="1" customWidth="1"/>
    <col min="8196" max="8448" width="9.125" style="56"/>
    <col min="8449" max="8449" width="98.875" style="56" bestFit="1" customWidth="1"/>
    <col min="8450" max="8450" width="12.375" style="56" customWidth="1"/>
    <col min="8451" max="8451" width="17.5" style="56" bestFit="1" customWidth="1"/>
    <col min="8452" max="8704" width="9.125" style="56"/>
    <col min="8705" max="8705" width="98.875" style="56" bestFit="1" customWidth="1"/>
    <col min="8706" max="8706" width="12.375" style="56" customWidth="1"/>
    <col min="8707" max="8707" width="17.5" style="56" bestFit="1" customWidth="1"/>
    <col min="8708" max="8960" width="9.125" style="56"/>
    <col min="8961" max="8961" width="98.875" style="56" bestFit="1" customWidth="1"/>
    <col min="8962" max="8962" width="12.375" style="56" customWidth="1"/>
    <col min="8963" max="8963" width="17.5" style="56" bestFit="1" customWidth="1"/>
    <col min="8964" max="9216" width="9.125" style="56"/>
    <col min="9217" max="9217" width="98.875" style="56" bestFit="1" customWidth="1"/>
    <col min="9218" max="9218" width="12.375" style="56" customWidth="1"/>
    <col min="9219" max="9219" width="17.5" style="56" bestFit="1" customWidth="1"/>
    <col min="9220" max="9472" width="9.125" style="56"/>
    <col min="9473" max="9473" width="98.875" style="56" bestFit="1" customWidth="1"/>
    <col min="9474" max="9474" width="12.375" style="56" customWidth="1"/>
    <col min="9475" max="9475" width="17.5" style="56" bestFit="1" customWidth="1"/>
    <col min="9476" max="9728" width="9.125" style="56"/>
    <col min="9729" max="9729" width="98.875" style="56" bestFit="1" customWidth="1"/>
    <col min="9730" max="9730" width="12.375" style="56" customWidth="1"/>
    <col min="9731" max="9731" width="17.5" style="56" bestFit="1" customWidth="1"/>
    <col min="9732" max="9984" width="9.125" style="56"/>
    <col min="9985" max="9985" width="98.875" style="56" bestFit="1" customWidth="1"/>
    <col min="9986" max="9986" width="12.375" style="56" customWidth="1"/>
    <col min="9987" max="9987" width="17.5" style="56" bestFit="1" customWidth="1"/>
    <col min="9988" max="10240" width="9.125" style="56"/>
    <col min="10241" max="10241" width="98.875" style="56" bestFit="1" customWidth="1"/>
    <col min="10242" max="10242" width="12.375" style="56" customWidth="1"/>
    <col min="10243" max="10243" width="17.5" style="56" bestFit="1" customWidth="1"/>
    <col min="10244" max="10496" width="9.125" style="56"/>
    <col min="10497" max="10497" width="98.875" style="56" bestFit="1" customWidth="1"/>
    <col min="10498" max="10498" width="12.375" style="56" customWidth="1"/>
    <col min="10499" max="10499" width="17.5" style="56" bestFit="1" customWidth="1"/>
    <col min="10500" max="10752" width="9.125" style="56"/>
    <col min="10753" max="10753" width="98.875" style="56" bestFit="1" customWidth="1"/>
    <col min="10754" max="10754" width="12.375" style="56" customWidth="1"/>
    <col min="10755" max="10755" width="17.5" style="56" bestFit="1" customWidth="1"/>
    <col min="10756" max="11008" width="9.125" style="56"/>
    <col min="11009" max="11009" width="98.875" style="56" bestFit="1" customWidth="1"/>
    <col min="11010" max="11010" width="12.375" style="56" customWidth="1"/>
    <col min="11011" max="11011" width="17.5" style="56" bestFit="1" customWidth="1"/>
    <col min="11012" max="11264" width="9.125" style="56"/>
    <col min="11265" max="11265" width="98.875" style="56" bestFit="1" customWidth="1"/>
    <col min="11266" max="11266" width="12.375" style="56" customWidth="1"/>
    <col min="11267" max="11267" width="17.5" style="56" bestFit="1" customWidth="1"/>
    <col min="11268" max="11520" width="9.125" style="56"/>
    <col min="11521" max="11521" width="98.875" style="56" bestFit="1" customWidth="1"/>
    <col min="11522" max="11522" width="12.375" style="56" customWidth="1"/>
    <col min="11523" max="11523" width="17.5" style="56" bestFit="1" customWidth="1"/>
    <col min="11524" max="11776" width="9.125" style="56"/>
    <col min="11777" max="11777" width="98.875" style="56" bestFit="1" customWidth="1"/>
    <col min="11778" max="11778" width="12.375" style="56" customWidth="1"/>
    <col min="11779" max="11779" width="17.5" style="56" bestFit="1" customWidth="1"/>
    <col min="11780" max="12032" width="9.125" style="56"/>
    <col min="12033" max="12033" width="98.875" style="56" bestFit="1" customWidth="1"/>
    <col min="12034" max="12034" width="12.375" style="56" customWidth="1"/>
    <col min="12035" max="12035" width="17.5" style="56" bestFit="1" customWidth="1"/>
    <col min="12036" max="12288" width="9.125" style="56"/>
    <col min="12289" max="12289" width="98.875" style="56" bestFit="1" customWidth="1"/>
    <col min="12290" max="12290" width="12.375" style="56" customWidth="1"/>
    <col min="12291" max="12291" width="17.5" style="56" bestFit="1" customWidth="1"/>
    <col min="12292" max="12544" width="9.125" style="56"/>
    <col min="12545" max="12545" width="98.875" style="56" bestFit="1" customWidth="1"/>
    <col min="12546" max="12546" width="12.375" style="56" customWidth="1"/>
    <col min="12547" max="12547" width="17.5" style="56" bestFit="1" customWidth="1"/>
    <col min="12548" max="12800" width="9.125" style="56"/>
    <col min="12801" max="12801" width="98.875" style="56" bestFit="1" customWidth="1"/>
    <col min="12802" max="12802" width="12.375" style="56" customWidth="1"/>
    <col min="12803" max="12803" width="17.5" style="56" bestFit="1" customWidth="1"/>
    <col min="12804" max="13056" width="9.125" style="56"/>
    <col min="13057" max="13057" width="98.875" style="56" bestFit="1" customWidth="1"/>
    <col min="13058" max="13058" width="12.375" style="56" customWidth="1"/>
    <col min="13059" max="13059" width="17.5" style="56" bestFit="1" customWidth="1"/>
    <col min="13060" max="13312" width="9.125" style="56"/>
    <col min="13313" max="13313" width="98.875" style="56" bestFit="1" customWidth="1"/>
    <col min="13314" max="13314" width="12.375" style="56" customWidth="1"/>
    <col min="13315" max="13315" width="17.5" style="56" bestFit="1" customWidth="1"/>
    <col min="13316" max="13568" width="9.125" style="56"/>
    <col min="13569" max="13569" width="98.875" style="56" bestFit="1" customWidth="1"/>
    <col min="13570" max="13570" width="12.375" style="56" customWidth="1"/>
    <col min="13571" max="13571" width="17.5" style="56" bestFit="1" customWidth="1"/>
    <col min="13572" max="13824" width="9.125" style="56"/>
    <col min="13825" max="13825" width="98.875" style="56" bestFit="1" customWidth="1"/>
    <col min="13826" max="13826" width="12.375" style="56" customWidth="1"/>
    <col min="13827" max="13827" width="17.5" style="56" bestFit="1" customWidth="1"/>
    <col min="13828" max="14080" width="9.125" style="56"/>
    <col min="14081" max="14081" width="98.875" style="56" bestFit="1" customWidth="1"/>
    <col min="14082" max="14082" width="12.375" style="56" customWidth="1"/>
    <col min="14083" max="14083" width="17.5" style="56" bestFit="1" customWidth="1"/>
    <col min="14084" max="14336" width="9.125" style="56"/>
    <col min="14337" max="14337" width="98.875" style="56" bestFit="1" customWidth="1"/>
    <col min="14338" max="14338" width="12.375" style="56" customWidth="1"/>
    <col min="14339" max="14339" width="17.5" style="56" bestFit="1" customWidth="1"/>
    <col min="14340" max="14592" width="9.125" style="56"/>
    <col min="14593" max="14593" width="98.875" style="56" bestFit="1" customWidth="1"/>
    <col min="14594" max="14594" width="12.375" style="56" customWidth="1"/>
    <col min="14595" max="14595" width="17.5" style="56" bestFit="1" customWidth="1"/>
    <col min="14596" max="14848" width="9.125" style="56"/>
    <col min="14849" max="14849" width="98.875" style="56" bestFit="1" customWidth="1"/>
    <col min="14850" max="14850" width="12.375" style="56" customWidth="1"/>
    <col min="14851" max="14851" width="17.5" style="56" bestFit="1" customWidth="1"/>
    <col min="14852" max="15104" width="9.125" style="56"/>
    <col min="15105" max="15105" width="98.875" style="56" bestFit="1" customWidth="1"/>
    <col min="15106" max="15106" width="12.375" style="56" customWidth="1"/>
    <col min="15107" max="15107" width="17.5" style="56" bestFit="1" customWidth="1"/>
    <col min="15108" max="15360" width="9.125" style="56"/>
    <col min="15361" max="15361" width="98.875" style="56" bestFit="1" customWidth="1"/>
    <col min="15362" max="15362" width="12.375" style="56" customWidth="1"/>
    <col min="15363" max="15363" width="17.5" style="56" bestFit="1" customWidth="1"/>
    <col min="15364" max="15616" width="9.125" style="56"/>
    <col min="15617" max="15617" width="98.875" style="56" bestFit="1" customWidth="1"/>
    <col min="15618" max="15618" width="12.375" style="56" customWidth="1"/>
    <col min="15619" max="15619" width="17.5" style="56" bestFit="1" customWidth="1"/>
    <col min="15620" max="15872" width="9.125" style="56"/>
    <col min="15873" max="15873" width="98.875" style="56" bestFit="1" customWidth="1"/>
    <col min="15874" max="15874" width="12.375" style="56" customWidth="1"/>
    <col min="15875" max="15875" width="17.5" style="56" bestFit="1" customWidth="1"/>
    <col min="15876" max="16128" width="9.125" style="56"/>
    <col min="16129" max="16129" width="98.875" style="56" bestFit="1" customWidth="1"/>
    <col min="16130" max="16130" width="12.375" style="56" customWidth="1"/>
    <col min="16131" max="16131" width="17.5" style="56" bestFit="1" customWidth="1"/>
    <col min="16132" max="16384" width="9.125" style="56"/>
  </cols>
  <sheetData>
    <row r="1" spans="1:2" ht="17.7" x14ac:dyDescent="0.3">
      <c r="A1" s="1075" t="s">
        <v>162</v>
      </c>
      <c r="B1" s="1080"/>
    </row>
    <row r="2" spans="1:2" ht="17.7" x14ac:dyDescent="0.3">
      <c r="A2" s="1075" t="s">
        <v>5995</v>
      </c>
      <c r="B2" s="1080"/>
    </row>
    <row r="3" spans="1:2" ht="17.7" x14ac:dyDescent="0.3">
      <c r="A3" s="328"/>
      <c r="B3" s="329"/>
    </row>
    <row r="4" spans="1:2" ht="15.05" x14ac:dyDescent="0.25">
      <c r="A4" s="1081" t="s">
        <v>2345</v>
      </c>
      <c r="B4" s="1082"/>
    </row>
    <row r="5" spans="1:2" ht="15.05" x14ac:dyDescent="0.25">
      <c r="A5" s="1078" t="s">
        <v>2346</v>
      </c>
      <c r="B5" s="1079"/>
    </row>
    <row r="6" spans="1:2" ht="9" customHeight="1" x14ac:dyDescent="0.25">
      <c r="A6" s="194"/>
      <c r="B6" s="193"/>
    </row>
    <row r="7" spans="1:2" ht="12.8" customHeight="1" x14ac:dyDescent="0.25">
      <c r="A7" s="192" t="s">
        <v>154</v>
      </c>
      <c r="B7" s="191" t="s">
        <v>313</v>
      </c>
    </row>
    <row r="8" spans="1:2" ht="16.55" customHeight="1" x14ac:dyDescent="0.25">
      <c r="A8" s="53" t="s">
        <v>2333</v>
      </c>
      <c r="B8" s="55">
        <v>7352.83</v>
      </c>
    </row>
    <row r="9" spans="1:2" ht="16.55" customHeight="1" x14ac:dyDescent="0.25">
      <c r="A9" s="53" t="s">
        <v>2331</v>
      </c>
      <c r="B9" s="54">
        <v>9663.5799999999981</v>
      </c>
    </row>
    <row r="10" spans="1:2" ht="16.55" customHeight="1" x14ac:dyDescent="0.25">
      <c r="A10" s="53" t="s">
        <v>2304</v>
      </c>
      <c r="B10" s="54">
        <v>24018.959999999999</v>
      </c>
    </row>
    <row r="11" spans="1:2" ht="16.55" customHeight="1" x14ac:dyDescent="0.25">
      <c r="A11" s="53" t="s">
        <v>2314</v>
      </c>
      <c r="B11" s="54">
        <v>25127.57</v>
      </c>
    </row>
    <row r="12" spans="1:2" ht="16.55" customHeight="1" x14ac:dyDescent="0.25">
      <c r="A12" s="53" t="s">
        <v>2319</v>
      </c>
      <c r="B12" s="54">
        <v>36455.949999999997</v>
      </c>
    </row>
    <row r="13" spans="1:2" ht="16.55" customHeight="1" x14ac:dyDescent="0.25">
      <c r="A13" s="53" t="s">
        <v>2317</v>
      </c>
      <c r="B13" s="54">
        <v>14082.939999999999</v>
      </c>
    </row>
    <row r="14" spans="1:2" ht="16.55" customHeight="1" x14ac:dyDescent="0.25">
      <c r="A14" s="53" t="s">
        <v>2320</v>
      </c>
      <c r="B14" s="54">
        <v>12425.679999999998</v>
      </c>
    </row>
    <row r="15" spans="1:2" ht="16.55" customHeight="1" x14ac:dyDescent="0.25">
      <c r="A15" s="53" t="s">
        <v>2302</v>
      </c>
      <c r="B15" s="54">
        <v>32029.050000000003</v>
      </c>
    </row>
    <row r="16" spans="1:2" ht="16.55" customHeight="1" x14ac:dyDescent="0.25">
      <c r="A16" s="53" t="s">
        <v>2316</v>
      </c>
      <c r="B16" s="54">
        <v>24298.94</v>
      </c>
    </row>
    <row r="17" spans="1:2" ht="16.55" customHeight="1" x14ac:dyDescent="0.25">
      <c r="A17" s="53" t="s">
        <v>2321</v>
      </c>
      <c r="B17" s="55">
        <v>9387.369999999999</v>
      </c>
    </row>
    <row r="18" spans="1:2" ht="16.55" customHeight="1" x14ac:dyDescent="0.25">
      <c r="A18" s="53" t="s">
        <v>2311</v>
      </c>
      <c r="B18" s="54">
        <v>9939.7899999999991</v>
      </c>
    </row>
    <row r="19" spans="1:2" ht="16.55" customHeight="1" x14ac:dyDescent="0.25">
      <c r="A19" s="53" t="s">
        <v>2322</v>
      </c>
      <c r="B19" s="55">
        <v>22921.659999999996</v>
      </c>
    </row>
    <row r="20" spans="1:2" ht="16.55" customHeight="1" x14ac:dyDescent="0.25">
      <c r="A20" s="53" t="s">
        <v>2312</v>
      </c>
      <c r="B20" s="54">
        <v>27617.229999999996</v>
      </c>
    </row>
    <row r="21" spans="1:2" ht="16.55" customHeight="1" x14ac:dyDescent="0.25">
      <c r="A21" s="53" t="s">
        <v>2323</v>
      </c>
      <c r="B21" s="54">
        <v>12978.099999999999</v>
      </c>
    </row>
    <row r="22" spans="1:2" ht="16.55" customHeight="1" x14ac:dyDescent="0.25">
      <c r="A22" s="53" t="s">
        <v>2313</v>
      </c>
      <c r="B22" s="54">
        <v>4038.31</v>
      </c>
    </row>
    <row r="23" spans="1:2" ht="16.55" customHeight="1" x14ac:dyDescent="0.25">
      <c r="A23" s="53" t="s">
        <v>2315</v>
      </c>
      <c r="B23" s="54">
        <v>13530.519999999999</v>
      </c>
    </row>
    <row r="24" spans="1:2" ht="16.55" customHeight="1" x14ac:dyDescent="0.25">
      <c r="A24" s="53" t="s">
        <v>2325</v>
      </c>
      <c r="B24" s="54">
        <v>15740.199999999999</v>
      </c>
    </row>
    <row r="25" spans="1:2" ht="16.55" customHeight="1" x14ac:dyDescent="0.25">
      <c r="A25" s="53" t="s">
        <v>2305</v>
      </c>
      <c r="B25" s="55">
        <v>15463.99</v>
      </c>
    </row>
    <row r="26" spans="1:2" ht="16.55" customHeight="1" x14ac:dyDescent="0.25">
      <c r="A26" s="53" t="s">
        <v>2310</v>
      </c>
      <c r="B26" s="55">
        <v>31207.96</v>
      </c>
    </row>
    <row r="27" spans="1:2" ht="16.55" customHeight="1" x14ac:dyDescent="0.25">
      <c r="A27" s="53" t="s">
        <v>2326</v>
      </c>
      <c r="B27" s="54">
        <v>28718.3</v>
      </c>
    </row>
    <row r="28" spans="1:2" ht="16.55" customHeight="1" x14ac:dyDescent="0.25">
      <c r="A28" s="53" t="s">
        <v>2307</v>
      </c>
      <c r="B28" s="55">
        <v>12149.47</v>
      </c>
    </row>
    <row r="29" spans="1:2" ht="16.55" customHeight="1" x14ac:dyDescent="0.25">
      <c r="A29" s="53" t="s">
        <v>2308</v>
      </c>
      <c r="B29" s="55">
        <v>16012.639999999998</v>
      </c>
    </row>
    <row r="30" spans="1:2" ht="16.55" customHeight="1" x14ac:dyDescent="0.25">
      <c r="A30" s="53" t="s">
        <v>2327</v>
      </c>
      <c r="B30" s="54">
        <v>7177.69</v>
      </c>
    </row>
    <row r="31" spans="1:2" ht="16.55" customHeight="1" x14ac:dyDescent="0.25">
      <c r="A31" s="53" t="s">
        <v>2300</v>
      </c>
      <c r="B31" s="55">
        <v>9111.16</v>
      </c>
    </row>
    <row r="32" spans="1:2" ht="16.55" customHeight="1" x14ac:dyDescent="0.25">
      <c r="A32" s="53" t="s">
        <v>2328</v>
      </c>
      <c r="B32" s="54">
        <v>9387.369999999999</v>
      </c>
    </row>
    <row r="33" spans="1:2" ht="16.55" customHeight="1" x14ac:dyDescent="0.25">
      <c r="A33" s="53" t="s">
        <v>2299</v>
      </c>
      <c r="B33" s="54">
        <v>14359.15</v>
      </c>
    </row>
    <row r="34" spans="1:2" ht="16.55" customHeight="1" x14ac:dyDescent="0.25">
      <c r="A34" s="53" t="s">
        <v>2303</v>
      </c>
      <c r="B34" s="54">
        <v>19330.93</v>
      </c>
    </row>
    <row r="35" spans="1:2" ht="16.55" customHeight="1" x14ac:dyDescent="0.25">
      <c r="A35" s="53" t="s">
        <v>2329</v>
      </c>
      <c r="B35" s="54">
        <v>21813.049999999996</v>
      </c>
    </row>
    <row r="36" spans="1:2" ht="16.55" customHeight="1" x14ac:dyDescent="0.25">
      <c r="A36" s="53" t="s">
        <v>2330</v>
      </c>
      <c r="B36" s="54">
        <v>12149.47</v>
      </c>
    </row>
    <row r="37" spans="1:2" ht="16.55" customHeight="1" x14ac:dyDescent="0.25">
      <c r="A37" s="271" t="s">
        <v>2337</v>
      </c>
      <c r="B37" s="334">
        <f>SUM(B8:B36)</f>
        <v>498489.85999999993</v>
      </c>
    </row>
    <row r="41" spans="1:2" ht="15.05" x14ac:dyDescent="0.25">
      <c r="A41" s="1081" t="s">
        <v>1561</v>
      </c>
      <c r="B41" s="1082"/>
    </row>
    <row r="42" spans="1:2" ht="15.05" x14ac:dyDescent="0.25">
      <c r="A42" s="1078" t="s">
        <v>1784</v>
      </c>
      <c r="B42" s="1079"/>
    </row>
    <row r="43" spans="1:2" ht="9" customHeight="1" x14ac:dyDescent="0.25">
      <c r="A43" s="194"/>
      <c r="B43" s="193"/>
    </row>
    <row r="44" spans="1:2" x14ac:dyDescent="0.25">
      <c r="A44" s="192"/>
      <c r="B44" s="191" t="s">
        <v>313</v>
      </c>
    </row>
    <row r="45" spans="1:2" x14ac:dyDescent="0.25">
      <c r="A45" s="269" t="s">
        <v>1785</v>
      </c>
      <c r="B45" s="273">
        <v>1510.14</v>
      </c>
    </row>
    <row r="46" spans="1:2" ht="16.55" customHeight="1" x14ac:dyDescent="0.25">
      <c r="A46" s="271" t="s">
        <v>2347</v>
      </c>
      <c r="B46" s="334">
        <f>SUM(B41:B45)</f>
        <v>1510.14</v>
      </c>
    </row>
    <row r="47" spans="1:2" x14ac:dyDescent="0.25">
      <c r="A47" s="60"/>
      <c r="B47" s="270"/>
    </row>
    <row r="48" spans="1:2" ht="13.75" thickBot="1" x14ac:dyDescent="0.3">
      <c r="A48" s="60"/>
      <c r="B48" s="270"/>
    </row>
    <row r="49" spans="1:2" ht="13.75" thickBot="1" x14ac:dyDescent="0.3">
      <c r="A49" s="62" t="s">
        <v>6012</v>
      </c>
      <c r="B49" s="190">
        <f>SUM(B46,B37)</f>
        <v>499999.99999999994</v>
      </c>
    </row>
    <row r="51" spans="1:2" x14ac:dyDescent="0.25">
      <c r="A51" s="237" t="s">
        <v>6013</v>
      </c>
      <c r="B51" s="56"/>
    </row>
  </sheetData>
  <mergeCells count="6">
    <mergeCell ref="A42:B42"/>
    <mergeCell ref="A1:B1"/>
    <mergeCell ref="A2:B2"/>
    <mergeCell ref="A4:B4"/>
    <mergeCell ref="A5:B5"/>
    <mergeCell ref="A41:B41"/>
  </mergeCells>
  <printOptions horizontalCentered="1"/>
  <pageMargins left="0.59055118110236227" right="0.59055118110236227" top="0.70866141732283472" bottom="0.70866141732283472" header="0.27559055118110237" footer="0.27559055118110237"/>
  <pageSetup paperSize="9" scale="82" firstPageNumber="61" orientation="portrait" useFirstPageNumber="1" r:id="rId1"/>
  <headerFooter alignWithMargins="0">
    <oddHeader>&amp;C&amp;"Times New Roman,Grassetto"&amp;14&amp;A</oddHeader>
    <oddFooter>&amp;C&amp;"Times New Roman,Normale"&amp;12&amp;P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3"/>
  <sheetViews>
    <sheetView zoomScaleNormal="100" workbookViewId="0">
      <selection activeCell="A49" sqref="A49"/>
    </sheetView>
  </sheetViews>
  <sheetFormatPr defaultRowHeight="13.1" x14ac:dyDescent="0.25"/>
  <cols>
    <col min="1" max="1" width="95.625" style="56" customWidth="1"/>
    <col min="2" max="2" width="20.625" style="198" customWidth="1"/>
    <col min="3" max="4" width="9.125" style="56"/>
    <col min="5" max="5" width="11.375" style="56" bestFit="1" customWidth="1"/>
    <col min="6" max="256" width="9.125" style="56"/>
    <col min="257" max="257" width="98.5" style="56" bestFit="1" customWidth="1"/>
    <col min="258" max="258" width="20.625" style="56" customWidth="1"/>
    <col min="259" max="260" width="9.125" style="56"/>
    <col min="261" max="261" width="11.375" style="56" bestFit="1" customWidth="1"/>
    <col min="262" max="512" width="9.125" style="56"/>
    <col min="513" max="513" width="98.5" style="56" bestFit="1" customWidth="1"/>
    <col min="514" max="514" width="20.625" style="56" customWidth="1"/>
    <col min="515" max="516" width="9.125" style="56"/>
    <col min="517" max="517" width="11.375" style="56" bestFit="1" customWidth="1"/>
    <col min="518" max="768" width="9.125" style="56"/>
    <col min="769" max="769" width="98.5" style="56" bestFit="1" customWidth="1"/>
    <col min="770" max="770" width="20.625" style="56" customWidth="1"/>
    <col min="771" max="772" width="9.125" style="56"/>
    <col min="773" max="773" width="11.375" style="56" bestFit="1" customWidth="1"/>
    <col min="774" max="1024" width="9.125" style="56"/>
    <col min="1025" max="1025" width="98.5" style="56" bestFit="1" customWidth="1"/>
    <col min="1026" max="1026" width="20.625" style="56" customWidth="1"/>
    <col min="1027" max="1028" width="9.125" style="56"/>
    <col min="1029" max="1029" width="11.375" style="56" bestFit="1" customWidth="1"/>
    <col min="1030" max="1280" width="9.125" style="56"/>
    <col min="1281" max="1281" width="98.5" style="56" bestFit="1" customWidth="1"/>
    <col min="1282" max="1282" width="20.625" style="56" customWidth="1"/>
    <col min="1283" max="1284" width="9.125" style="56"/>
    <col min="1285" max="1285" width="11.375" style="56" bestFit="1" customWidth="1"/>
    <col min="1286" max="1536" width="9.125" style="56"/>
    <col min="1537" max="1537" width="98.5" style="56" bestFit="1" customWidth="1"/>
    <col min="1538" max="1538" width="20.625" style="56" customWidth="1"/>
    <col min="1539" max="1540" width="9.125" style="56"/>
    <col min="1541" max="1541" width="11.375" style="56" bestFit="1" customWidth="1"/>
    <col min="1542" max="1792" width="9.125" style="56"/>
    <col min="1793" max="1793" width="98.5" style="56" bestFit="1" customWidth="1"/>
    <col min="1794" max="1794" width="20.625" style="56" customWidth="1"/>
    <col min="1795" max="1796" width="9.125" style="56"/>
    <col min="1797" max="1797" width="11.375" style="56" bestFit="1" customWidth="1"/>
    <col min="1798" max="2048" width="9.125" style="56"/>
    <col min="2049" max="2049" width="98.5" style="56" bestFit="1" customWidth="1"/>
    <col min="2050" max="2050" width="20.625" style="56" customWidth="1"/>
    <col min="2051" max="2052" width="9.125" style="56"/>
    <col min="2053" max="2053" width="11.375" style="56" bestFit="1" customWidth="1"/>
    <col min="2054" max="2304" width="9.125" style="56"/>
    <col min="2305" max="2305" width="98.5" style="56" bestFit="1" customWidth="1"/>
    <col min="2306" max="2306" width="20.625" style="56" customWidth="1"/>
    <col min="2307" max="2308" width="9.125" style="56"/>
    <col min="2309" max="2309" width="11.375" style="56" bestFit="1" customWidth="1"/>
    <col min="2310" max="2560" width="9.125" style="56"/>
    <col min="2561" max="2561" width="98.5" style="56" bestFit="1" customWidth="1"/>
    <col min="2562" max="2562" width="20.625" style="56" customWidth="1"/>
    <col min="2563" max="2564" width="9.125" style="56"/>
    <col min="2565" max="2565" width="11.375" style="56" bestFit="1" customWidth="1"/>
    <col min="2566" max="2816" width="9.125" style="56"/>
    <col min="2817" max="2817" width="98.5" style="56" bestFit="1" customWidth="1"/>
    <col min="2818" max="2818" width="20.625" style="56" customWidth="1"/>
    <col min="2819" max="2820" width="9.125" style="56"/>
    <col min="2821" max="2821" width="11.375" style="56" bestFit="1" customWidth="1"/>
    <col min="2822" max="3072" width="9.125" style="56"/>
    <col min="3073" max="3073" width="98.5" style="56" bestFit="1" customWidth="1"/>
    <col min="3074" max="3074" width="20.625" style="56" customWidth="1"/>
    <col min="3075" max="3076" width="9.125" style="56"/>
    <col min="3077" max="3077" width="11.375" style="56" bestFit="1" customWidth="1"/>
    <col min="3078" max="3328" width="9.125" style="56"/>
    <col min="3329" max="3329" width="98.5" style="56" bestFit="1" customWidth="1"/>
    <col min="3330" max="3330" width="20.625" style="56" customWidth="1"/>
    <col min="3331" max="3332" width="9.125" style="56"/>
    <col min="3333" max="3333" width="11.375" style="56" bestFit="1" customWidth="1"/>
    <col min="3334" max="3584" width="9.125" style="56"/>
    <col min="3585" max="3585" width="98.5" style="56" bestFit="1" customWidth="1"/>
    <col min="3586" max="3586" width="20.625" style="56" customWidth="1"/>
    <col min="3587" max="3588" width="9.125" style="56"/>
    <col min="3589" max="3589" width="11.375" style="56" bestFit="1" customWidth="1"/>
    <col min="3590" max="3840" width="9.125" style="56"/>
    <col min="3841" max="3841" width="98.5" style="56" bestFit="1" customWidth="1"/>
    <col min="3842" max="3842" width="20.625" style="56" customWidth="1"/>
    <col min="3843" max="3844" width="9.125" style="56"/>
    <col min="3845" max="3845" width="11.375" style="56" bestFit="1" customWidth="1"/>
    <col min="3846" max="4096" width="9.125" style="56"/>
    <col min="4097" max="4097" width="98.5" style="56" bestFit="1" customWidth="1"/>
    <col min="4098" max="4098" width="20.625" style="56" customWidth="1"/>
    <col min="4099" max="4100" width="9.125" style="56"/>
    <col min="4101" max="4101" width="11.375" style="56" bestFit="1" customWidth="1"/>
    <col min="4102" max="4352" width="9.125" style="56"/>
    <col min="4353" max="4353" width="98.5" style="56" bestFit="1" customWidth="1"/>
    <col min="4354" max="4354" width="20.625" style="56" customWidth="1"/>
    <col min="4355" max="4356" width="9.125" style="56"/>
    <col min="4357" max="4357" width="11.375" style="56" bestFit="1" customWidth="1"/>
    <col min="4358" max="4608" width="9.125" style="56"/>
    <col min="4609" max="4609" width="98.5" style="56" bestFit="1" customWidth="1"/>
    <col min="4610" max="4610" width="20.625" style="56" customWidth="1"/>
    <col min="4611" max="4612" width="9.125" style="56"/>
    <col min="4613" max="4613" width="11.375" style="56" bestFit="1" customWidth="1"/>
    <col min="4614" max="4864" width="9.125" style="56"/>
    <col min="4865" max="4865" width="98.5" style="56" bestFit="1" customWidth="1"/>
    <col min="4866" max="4866" width="20.625" style="56" customWidth="1"/>
    <col min="4867" max="4868" width="9.125" style="56"/>
    <col min="4869" max="4869" width="11.375" style="56" bestFit="1" customWidth="1"/>
    <col min="4870" max="5120" width="9.125" style="56"/>
    <col min="5121" max="5121" width="98.5" style="56" bestFit="1" customWidth="1"/>
    <col min="5122" max="5122" width="20.625" style="56" customWidth="1"/>
    <col min="5123" max="5124" width="9.125" style="56"/>
    <col min="5125" max="5125" width="11.375" style="56" bestFit="1" customWidth="1"/>
    <col min="5126" max="5376" width="9.125" style="56"/>
    <col min="5377" max="5377" width="98.5" style="56" bestFit="1" customWidth="1"/>
    <col min="5378" max="5378" width="20.625" style="56" customWidth="1"/>
    <col min="5379" max="5380" width="9.125" style="56"/>
    <col min="5381" max="5381" width="11.375" style="56" bestFit="1" customWidth="1"/>
    <col min="5382" max="5632" width="9.125" style="56"/>
    <col min="5633" max="5633" width="98.5" style="56" bestFit="1" customWidth="1"/>
    <col min="5634" max="5634" width="20.625" style="56" customWidth="1"/>
    <col min="5635" max="5636" width="9.125" style="56"/>
    <col min="5637" max="5637" width="11.375" style="56" bestFit="1" customWidth="1"/>
    <col min="5638" max="5888" width="9.125" style="56"/>
    <col min="5889" max="5889" width="98.5" style="56" bestFit="1" customWidth="1"/>
    <col min="5890" max="5890" width="20.625" style="56" customWidth="1"/>
    <col min="5891" max="5892" width="9.125" style="56"/>
    <col min="5893" max="5893" width="11.375" style="56" bestFit="1" customWidth="1"/>
    <col min="5894" max="6144" width="9.125" style="56"/>
    <col min="6145" max="6145" width="98.5" style="56" bestFit="1" customWidth="1"/>
    <col min="6146" max="6146" width="20.625" style="56" customWidth="1"/>
    <col min="6147" max="6148" width="9.125" style="56"/>
    <col min="6149" max="6149" width="11.375" style="56" bestFit="1" customWidth="1"/>
    <col min="6150" max="6400" width="9.125" style="56"/>
    <col min="6401" max="6401" width="98.5" style="56" bestFit="1" customWidth="1"/>
    <col min="6402" max="6402" width="20.625" style="56" customWidth="1"/>
    <col min="6403" max="6404" width="9.125" style="56"/>
    <col min="6405" max="6405" width="11.375" style="56" bestFit="1" customWidth="1"/>
    <col min="6406" max="6656" width="9.125" style="56"/>
    <col min="6657" max="6657" width="98.5" style="56" bestFit="1" customWidth="1"/>
    <col min="6658" max="6658" width="20.625" style="56" customWidth="1"/>
    <col min="6659" max="6660" width="9.125" style="56"/>
    <col min="6661" max="6661" width="11.375" style="56" bestFit="1" customWidth="1"/>
    <col min="6662" max="6912" width="9.125" style="56"/>
    <col min="6913" max="6913" width="98.5" style="56" bestFit="1" customWidth="1"/>
    <col min="6914" max="6914" width="20.625" style="56" customWidth="1"/>
    <col min="6915" max="6916" width="9.125" style="56"/>
    <col min="6917" max="6917" width="11.375" style="56" bestFit="1" customWidth="1"/>
    <col min="6918" max="7168" width="9.125" style="56"/>
    <col min="7169" max="7169" width="98.5" style="56" bestFit="1" customWidth="1"/>
    <col min="7170" max="7170" width="20.625" style="56" customWidth="1"/>
    <col min="7171" max="7172" width="9.125" style="56"/>
    <col min="7173" max="7173" width="11.375" style="56" bestFit="1" customWidth="1"/>
    <col min="7174" max="7424" width="9.125" style="56"/>
    <col min="7425" max="7425" width="98.5" style="56" bestFit="1" customWidth="1"/>
    <col min="7426" max="7426" width="20.625" style="56" customWidth="1"/>
    <col min="7427" max="7428" width="9.125" style="56"/>
    <col min="7429" max="7429" width="11.375" style="56" bestFit="1" customWidth="1"/>
    <col min="7430" max="7680" width="9.125" style="56"/>
    <col min="7681" max="7681" width="98.5" style="56" bestFit="1" customWidth="1"/>
    <col min="7682" max="7682" width="20.625" style="56" customWidth="1"/>
    <col min="7683" max="7684" width="9.125" style="56"/>
    <col min="7685" max="7685" width="11.375" style="56" bestFit="1" customWidth="1"/>
    <col min="7686" max="7936" width="9.125" style="56"/>
    <col min="7937" max="7937" width="98.5" style="56" bestFit="1" customWidth="1"/>
    <col min="7938" max="7938" width="20.625" style="56" customWidth="1"/>
    <col min="7939" max="7940" width="9.125" style="56"/>
    <col min="7941" max="7941" width="11.375" style="56" bestFit="1" customWidth="1"/>
    <col min="7942" max="8192" width="9.125" style="56"/>
    <col min="8193" max="8193" width="98.5" style="56" bestFit="1" customWidth="1"/>
    <col min="8194" max="8194" width="20.625" style="56" customWidth="1"/>
    <col min="8195" max="8196" width="9.125" style="56"/>
    <col min="8197" max="8197" width="11.375" style="56" bestFit="1" customWidth="1"/>
    <col min="8198" max="8448" width="9.125" style="56"/>
    <col min="8449" max="8449" width="98.5" style="56" bestFit="1" customWidth="1"/>
    <col min="8450" max="8450" width="20.625" style="56" customWidth="1"/>
    <col min="8451" max="8452" width="9.125" style="56"/>
    <col min="8453" max="8453" width="11.375" style="56" bestFit="1" customWidth="1"/>
    <col min="8454" max="8704" width="9.125" style="56"/>
    <col min="8705" max="8705" width="98.5" style="56" bestFit="1" customWidth="1"/>
    <col min="8706" max="8706" width="20.625" style="56" customWidth="1"/>
    <col min="8707" max="8708" width="9.125" style="56"/>
    <col min="8709" max="8709" width="11.375" style="56" bestFit="1" customWidth="1"/>
    <col min="8710" max="8960" width="9.125" style="56"/>
    <col min="8961" max="8961" width="98.5" style="56" bestFit="1" customWidth="1"/>
    <col min="8962" max="8962" width="20.625" style="56" customWidth="1"/>
    <col min="8963" max="8964" width="9.125" style="56"/>
    <col min="8965" max="8965" width="11.375" style="56" bestFit="1" customWidth="1"/>
    <col min="8966" max="9216" width="9.125" style="56"/>
    <col min="9217" max="9217" width="98.5" style="56" bestFit="1" customWidth="1"/>
    <col min="9218" max="9218" width="20.625" style="56" customWidth="1"/>
    <col min="9219" max="9220" width="9.125" style="56"/>
    <col min="9221" max="9221" width="11.375" style="56" bestFit="1" customWidth="1"/>
    <col min="9222" max="9472" width="9.125" style="56"/>
    <col min="9473" max="9473" width="98.5" style="56" bestFit="1" customWidth="1"/>
    <col min="9474" max="9474" width="20.625" style="56" customWidth="1"/>
    <col min="9475" max="9476" width="9.125" style="56"/>
    <col min="9477" max="9477" width="11.375" style="56" bestFit="1" customWidth="1"/>
    <col min="9478" max="9728" width="9.125" style="56"/>
    <col min="9729" max="9729" width="98.5" style="56" bestFit="1" customWidth="1"/>
    <col min="9730" max="9730" width="20.625" style="56" customWidth="1"/>
    <col min="9731" max="9732" width="9.125" style="56"/>
    <col min="9733" max="9733" width="11.375" style="56" bestFit="1" customWidth="1"/>
    <col min="9734" max="9984" width="9.125" style="56"/>
    <col min="9985" max="9985" width="98.5" style="56" bestFit="1" customWidth="1"/>
    <col min="9986" max="9986" width="20.625" style="56" customWidth="1"/>
    <col min="9987" max="9988" width="9.125" style="56"/>
    <col min="9989" max="9989" width="11.375" style="56" bestFit="1" customWidth="1"/>
    <col min="9990" max="10240" width="9.125" style="56"/>
    <col min="10241" max="10241" width="98.5" style="56" bestFit="1" customWidth="1"/>
    <col min="10242" max="10242" width="20.625" style="56" customWidth="1"/>
    <col min="10243" max="10244" width="9.125" style="56"/>
    <col min="10245" max="10245" width="11.375" style="56" bestFit="1" customWidth="1"/>
    <col min="10246" max="10496" width="9.125" style="56"/>
    <col min="10497" max="10497" width="98.5" style="56" bestFit="1" customWidth="1"/>
    <col min="10498" max="10498" width="20.625" style="56" customWidth="1"/>
    <col min="10499" max="10500" width="9.125" style="56"/>
    <col min="10501" max="10501" width="11.375" style="56" bestFit="1" customWidth="1"/>
    <col min="10502" max="10752" width="9.125" style="56"/>
    <col min="10753" max="10753" width="98.5" style="56" bestFit="1" customWidth="1"/>
    <col min="10754" max="10754" width="20.625" style="56" customWidth="1"/>
    <col min="10755" max="10756" width="9.125" style="56"/>
    <col min="10757" max="10757" width="11.375" style="56" bestFit="1" customWidth="1"/>
    <col min="10758" max="11008" width="9.125" style="56"/>
    <col min="11009" max="11009" width="98.5" style="56" bestFit="1" customWidth="1"/>
    <col min="11010" max="11010" width="20.625" style="56" customWidth="1"/>
    <col min="11011" max="11012" width="9.125" style="56"/>
    <col min="11013" max="11013" width="11.375" style="56" bestFit="1" customWidth="1"/>
    <col min="11014" max="11264" width="9.125" style="56"/>
    <col min="11265" max="11265" width="98.5" style="56" bestFit="1" customWidth="1"/>
    <col min="11266" max="11266" width="20.625" style="56" customWidth="1"/>
    <col min="11267" max="11268" width="9.125" style="56"/>
    <col min="11269" max="11269" width="11.375" style="56" bestFit="1" customWidth="1"/>
    <col min="11270" max="11520" width="9.125" style="56"/>
    <col min="11521" max="11521" width="98.5" style="56" bestFit="1" customWidth="1"/>
    <col min="11522" max="11522" width="20.625" style="56" customWidth="1"/>
    <col min="11523" max="11524" width="9.125" style="56"/>
    <col min="11525" max="11525" width="11.375" style="56" bestFit="1" customWidth="1"/>
    <col min="11526" max="11776" width="9.125" style="56"/>
    <col min="11777" max="11777" width="98.5" style="56" bestFit="1" customWidth="1"/>
    <col min="11778" max="11778" width="20.625" style="56" customWidth="1"/>
    <col min="11779" max="11780" width="9.125" style="56"/>
    <col min="11781" max="11781" width="11.375" style="56" bestFit="1" customWidth="1"/>
    <col min="11782" max="12032" width="9.125" style="56"/>
    <col min="12033" max="12033" width="98.5" style="56" bestFit="1" customWidth="1"/>
    <col min="12034" max="12034" width="20.625" style="56" customWidth="1"/>
    <col min="12035" max="12036" width="9.125" style="56"/>
    <col min="12037" max="12037" width="11.375" style="56" bestFit="1" customWidth="1"/>
    <col min="12038" max="12288" width="9.125" style="56"/>
    <col min="12289" max="12289" width="98.5" style="56" bestFit="1" customWidth="1"/>
    <col min="12290" max="12290" width="20.625" style="56" customWidth="1"/>
    <col min="12291" max="12292" width="9.125" style="56"/>
    <col min="12293" max="12293" width="11.375" style="56" bestFit="1" customWidth="1"/>
    <col min="12294" max="12544" width="9.125" style="56"/>
    <col min="12545" max="12545" width="98.5" style="56" bestFit="1" customWidth="1"/>
    <col min="12546" max="12546" width="20.625" style="56" customWidth="1"/>
    <col min="12547" max="12548" width="9.125" style="56"/>
    <col min="12549" max="12549" width="11.375" style="56" bestFit="1" customWidth="1"/>
    <col min="12550" max="12800" width="9.125" style="56"/>
    <col min="12801" max="12801" width="98.5" style="56" bestFit="1" customWidth="1"/>
    <col min="12802" max="12802" width="20.625" style="56" customWidth="1"/>
    <col min="12803" max="12804" width="9.125" style="56"/>
    <col min="12805" max="12805" width="11.375" style="56" bestFit="1" customWidth="1"/>
    <col min="12806" max="13056" width="9.125" style="56"/>
    <col min="13057" max="13057" width="98.5" style="56" bestFit="1" customWidth="1"/>
    <col min="13058" max="13058" width="20.625" style="56" customWidth="1"/>
    <col min="13059" max="13060" width="9.125" style="56"/>
    <col min="13061" max="13061" width="11.375" style="56" bestFit="1" customWidth="1"/>
    <col min="13062" max="13312" width="9.125" style="56"/>
    <col min="13313" max="13313" width="98.5" style="56" bestFit="1" customWidth="1"/>
    <col min="13314" max="13314" width="20.625" style="56" customWidth="1"/>
    <col min="13315" max="13316" width="9.125" style="56"/>
    <col min="13317" max="13317" width="11.375" style="56" bestFit="1" customWidth="1"/>
    <col min="13318" max="13568" width="9.125" style="56"/>
    <col min="13569" max="13569" width="98.5" style="56" bestFit="1" customWidth="1"/>
    <col min="13570" max="13570" width="20.625" style="56" customWidth="1"/>
    <col min="13571" max="13572" width="9.125" style="56"/>
    <col min="13573" max="13573" width="11.375" style="56" bestFit="1" customWidth="1"/>
    <col min="13574" max="13824" width="9.125" style="56"/>
    <col min="13825" max="13825" width="98.5" style="56" bestFit="1" customWidth="1"/>
    <col min="13826" max="13826" width="20.625" style="56" customWidth="1"/>
    <col min="13827" max="13828" width="9.125" style="56"/>
    <col min="13829" max="13829" width="11.375" style="56" bestFit="1" customWidth="1"/>
    <col min="13830" max="14080" width="9.125" style="56"/>
    <col min="14081" max="14081" width="98.5" style="56" bestFit="1" customWidth="1"/>
    <col min="14082" max="14082" width="20.625" style="56" customWidth="1"/>
    <col min="14083" max="14084" width="9.125" style="56"/>
    <col min="14085" max="14085" width="11.375" style="56" bestFit="1" customWidth="1"/>
    <col min="14086" max="14336" width="9.125" style="56"/>
    <col min="14337" max="14337" width="98.5" style="56" bestFit="1" customWidth="1"/>
    <col min="14338" max="14338" width="20.625" style="56" customWidth="1"/>
    <col min="14339" max="14340" width="9.125" style="56"/>
    <col min="14341" max="14341" width="11.375" style="56" bestFit="1" customWidth="1"/>
    <col min="14342" max="14592" width="9.125" style="56"/>
    <col min="14593" max="14593" width="98.5" style="56" bestFit="1" customWidth="1"/>
    <col min="14594" max="14594" width="20.625" style="56" customWidth="1"/>
    <col min="14595" max="14596" width="9.125" style="56"/>
    <col min="14597" max="14597" width="11.375" style="56" bestFit="1" customWidth="1"/>
    <col min="14598" max="14848" width="9.125" style="56"/>
    <col min="14849" max="14849" width="98.5" style="56" bestFit="1" customWidth="1"/>
    <col min="14850" max="14850" width="20.625" style="56" customWidth="1"/>
    <col min="14851" max="14852" width="9.125" style="56"/>
    <col min="14853" max="14853" width="11.375" style="56" bestFit="1" customWidth="1"/>
    <col min="14854" max="15104" width="9.125" style="56"/>
    <col min="15105" max="15105" width="98.5" style="56" bestFit="1" customWidth="1"/>
    <col min="15106" max="15106" width="20.625" style="56" customWidth="1"/>
    <col min="15107" max="15108" width="9.125" style="56"/>
    <col min="15109" max="15109" width="11.375" style="56" bestFit="1" customWidth="1"/>
    <col min="15110" max="15360" width="9.125" style="56"/>
    <col min="15361" max="15361" width="98.5" style="56" bestFit="1" customWidth="1"/>
    <col min="15362" max="15362" width="20.625" style="56" customWidth="1"/>
    <col min="15363" max="15364" width="9.125" style="56"/>
    <col min="15365" max="15365" width="11.375" style="56" bestFit="1" customWidth="1"/>
    <col min="15366" max="15616" width="9.125" style="56"/>
    <col min="15617" max="15617" width="98.5" style="56" bestFit="1" customWidth="1"/>
    <col min="15618" max="15618" width="20.625" style="56" customWidth="1"/>
    <col min="15619" max="15620" width="9.125" style="56"/>
    <col min="15621" max="15621" width="11.375" style="56" bestFit="1" customWidth="1"/>
    <col min="15622" max="15872" width="9.125" style="56"/>
    <col min="15873" max="15873" width="98.5" style="56" bestFit="1" customWidth="1"/>
    <col min="15874" max="15874" width="20.625" style="56" customWidth="1"/>
    <col min="15875" max="15876" width="9.125" style="56"/>
    <col min="15877" max="15877" width="11.375" style="56" bestFit="1" customWidth="1"/>
    <col min="15878" max="16128" width="9.125" style="56"/>
    <col min="16129" max="16129" width="98.5" style="56" bestFit="1" customWidth="1"/>
    <col min="16130" max="16130" width="20.625" style="56" customWidth="1"/>
    <col min="16131" max="16132" width="9.125" style="56"/>
    <col min="16133" max="16133" width="11.375" style="56" bestFit="1" customWidth="1"/>
    <col min="16134" max="16384" width="9.125" style="56"/>
  </cols>
  <sheetData>
    <row r="1" spans="1:2" ht="38.950000000000003" customHeight="1" x14ac:dyDescent="0.3">
      <c r="A1" s="1083" t="s">
        <v>163</v>
      </c>
      <c r="B1" s="1083"/>
    </row>
    <row r="2" spans="1:2" ht="17.7" x14ac:dyDescent="0.3">
      <c r="A2" s="1075" t="s">
        <v>5995</v>
      </c>
      <c r="B2" s="1075"/>
    </row>
    <row r="3" spans="1:2" ht="15.05" x14ac:dyDescent="0.25">
      <c r="A3" s="57"/>
      <c r="B3" s="57"/>
    </row>
    <row r="4" spans="1:2" ht="20.95" customHeight="1" x14ac:dyDescent="0.25">
      <c r="A4" s="1071" t="s">
        <v>2298</v>
      </c>
      <c r="B4" s="1071"/>
    </row>
    <row r="5" spans="1:2" ht="12.8" customHeight="1" x14ac:dyDescent="0.25">
      <c r="A5" s="1037"/>
      <c r="B5" s="1037"/>
    </row>
    <row r="6" spans="1:2" ht="9" customHeight="1" x14ac:dyDescent="0.25">
      <c r="A6" s="196"/>
      <c r="B6" s="196"/>
    </row>
    <row r="7" spans="1:2" ht="15.75" customHeight="1" x14ac:dyDescent="0.25">
      <c r="A7" s="197" t="s">
        <v>154</v>
      </c>
      <c r="B7" s="322" t="s">
        <v>313</v>
      </c>
    </row>
    <row r="8" spans="1:2" x14ac:dyDescent="0.25">
      <c r="A8" s="59" t="s">
        <v>2304</v>
      </c>
      <c r="B8" s="78">
        <v>93477</v>
      </c>
    </row>
    <row r="9" spans="1:2" x14ac:dyDescent="0.25">
      <c r="A9" s="59" t="s">
        <v>2314</v>
      </c>
      <c r="B9" s="78">
        <v>175554</v>
      </c>
    </row>
    <row r="10" spans="1:2" x14ac:dyDescent="0.25">
      <c r="A10" s="59" t="s">
        <v>2319</v>
      </c>
      <c r="B10" s="78">
        <v>247734</v>
      </c>
    </row>
    <row r="11" spans="1:2" x14ac:dyDescent="0.25">
      <c r="A11" s="59" t="s">
        <v>2317</v>
      </c>
      <c r="B11" s="78">
        <v>104328</v>
      </c>
    </row>
    <row r="12" spans="1:2" x14ac:dyDescent="0.25">
      <c r="A12" s="59" t="s">
        <v>2301</v>
      </c>
      <c r="B12" s="78">
        <v>56629</v>
      </c>
    </row>
    <row r="13" spans="1:2" x14ac:dyDescent="0.25">
      <c r="A13" s="59" t="s">
        <v>2320</v>
      </c>
      <c r="B13" s="78">
        <v>68353</v>
      </c>
    </row>
    <row r="14" spans="1:2" x14ac:dyDescent="0.25">
      <c r="A14" s="182" t="s">
        <v>2302</v>
      </c>
      <c r="B14" s="83">
        <v>242896</v>
      </c>
    </row>
    <row r="15" spans="1:2" x14ac:dyDescent="0.25">
      <c r="A15" s="59" t="s">
        <v>2316</v>
      </c>
      <c r="B15" s="78">
        <v>375720</v>
      </c>
    </row>
    <row r="16" spans="1:2" x14ac:dyDescent="0.25">
      <c r="A16" s="59" t="s">
        <v>2321</v>
      </c>
      <c r="B16" s="78">
        <v>120003</v>
      </c>
    </row>
    <row r="17" spans="1:2" x14ac:dyDescent="0.25">
      <c r="A17" s="59" t="s">
        <v>2311</v>
      </c>
      <c r="B17" s="78">
        <v>151062</v>
      </c>
    </row>
    <row r="18" spans="1:2" x14ac:dyDescent="0.25">
      <c r="A18" s="59" t="s">
        <v>2322</v>
      </c>
      <c r="B18" s="78">
        <v>289384</v>
      </c>
    </row>
    <row r="19" spans="1:2" x14ac:dyDescent="0.25">
      <c r="A19" s="59" t="s">
        <v>2312</v>
      </c>
      <c r="B19" s="78">
        <v>248068</v>
      </c>
    </row>
    <row r="20" spans="1:2" x14ac:dyDescent="0.25">
      <c r="A20" s="59" t="s">
        <v>2323</v>
      </c>
      <c r="B20" s="78">
        <v>178268</v>
      </c>
    </row>
    <row r="21" spans="1:2" x14ac:dyDescent="0.25">
      <c r="A21" s="59" t="s">
        <v>2313</v>
      </c>
      <c r="B21" s="78">
        <v>248974</v>
      </c>
    </row>
    <row r="22" spans="1:2" x14ac:dyDescent="0.25">
      <c r="A22" s="59" t="s">
        <v>2318</v>
      </c>
      <c r="B22" s="78">
        <v>103712</v>
      </c>
    </row>
    <row r="23" spans="1:2" x14ac:dyDescent="0.25">
      <c r="A23" s="59" t="s">
        <v>2315</v>
      </c>
      <c r="B23" s="78">
        <v>173641</v>
      </c>
    </row>
    <row r="24" spans="1:2" x14ac:dyDescent="0.25">
      <c r="A24" s="59" t="s">
        <v>2309</v>
      </c>
      <c r="B24" s="78">
        <v>118113</v>
      </c>
    </row>
    <row r="25" spans="1:2" x14ac:dyDescent="0.25">
      <c r="A25" s="59" t="s">
        <v>2324</v>
      </c>
      <c r="B25" s="78">
        <v>106268</v>
      </c>
    </row>
    <row r="26" spans="1:2" x14ac:dyDescent="0.25">
      <c r="A26" s="182" t="s">
        <v>2325</v>
      </c>
      <c r="B26" s="83">
        <v>116896</v>
      </c>
    </row>
    <row r="27" spans="1:2" x14ac:dyDescent="0.25">
      <c r="A27" s="59" t="s">
        <v>2305</v>
      </c>
      <c r="B27" s="78">
        <v>98503</v>
      </c>
    </row>
    <row r="28" spans="1:2" x14ac:dyDescent="0.25">
      <c r="A28" s="59" t="s">
        <v>2306</v>
      </c>
      <c r="B28" s="78">
        <v>194849</v>
      </c>
    </row>
    <row r="29" spans="1:2" x14ac:dyDescent="0.25">
      <c r="A29" s="59" t="s">
        <v>2310</v>
      </c>
      <c r="B29" s="78">
        <v>111770</v>
      </c>
    </row>
    <row r="30" spans="1:2" x14ac:dyDescent="0.25">
      <c r="A30" s="59" t="s">
        <v>2326</v>
      </c>
      <c r="B30" s="78">
        <v>285462</v>
      </c>
    </row>
    <row r="31" spans="1:2" x14ac:dyDescent="0.25">
      <c r="A31" s="59" t="s">
        <v>2307</v>
      </c>
      <c r="B31" s="78">
        <v>161456</v>
      </c>
    </row>
    <row r="32" spans="1:2" x14ac:dyDescent="0.25">
      <c r="A32" s="59" t="s">
        <v>2308</v>
      </c>
      <c r="B32" s="78">
        <v>152978</v>
      </c>
    </row>
    <row r="33" spans="1:2" x14ac:dyDescent="0.25">
      <c r="A33" s="59" t="s">
        <v>2327</v>
      </c>
      <c r="B33" s="78">
        <v>109303</v>
      </c>
    </row>
    <row r="34" spans="1:2" x14ac:dyDescent="0.25">
      <c r="A34" s="59" t="s">
        <v>2300</v>
      </c>
      <c r="B34" s="78">
        <v>119642</v>
      </c>
    </row>
    <row r="35" spans="1:2" x14ac:dyDescent="0.25">
      <c r="A35" s="59" t="s">
        <v>2328</v>
      </c>
      <c r="B35" s="78">
        <v>77467</v>
      </c>
    </row>
    <row r="36" spans="1:2" x14ac:dyDescent="0.25">
      <c r="A36" s="59" t="s">
        <v>2299</v>
      </c>
      <c r="B36" s="78">
        <v>90917</v>
      </c>
    </row>
    <row r="37" spans="1:2" x14ac:dyDescent="0.25">
      <c r="A37" s="59" t="s">
        <v>2303</v>
      </c>
      <c r="B37" s="78">
        <v>147128</v>
      </c>
    </row>
    <row r="38" spans="1:2" x14ac:dyDescent="0.25">
      <c r="A38" s="59" t="s">
        <v>2329</v>
      </c>
      <c r="B38" s="78">
        <v>117698</v>
      </c>
    </row>
    <row r="39" spans="1:2" x14ac:dyDescent="0.25">
      <c r="A39" s="59" t="s">
        <v>2330</v>
      </c>
      <c r="B39" s="78">
        <v>113751</v>
      </c>
    </row>
    <row r="40" spans="1:2" ht="13.75" thickBot="1" x14ac:dyDescent="0.3">
      <c r="A40" s="60"/>
      <c r="B40" s="726"/>
    </row>
    <row r="41" spans="1:2" ht="25.55" customHeight="1" thickBot="1" x14ac:dyDescent="0.3">
      <c r="A41" s="62" t="s">
        <v>6014</v>
      </c>
      <c r="B41" s="63">
        <f>SUM(B8:B39)</f>
        <v>5000004</v>
      </c>
    </row>
    <row r="43" spans="1:2" x14ac:dyDescent="0.25">
      <c r="A43" s="237" t="s">
        <v>6015</v>
      </c>
    </row>
  </sheetData>
  <sortState ref="A8:B39">
    <sortCondition ref="A8:A39"/>
  </sortState>
  <mergeCells count="3">
    <mergeCell ref="A1:B1"/>
    <mergeCell ref="A2:B2"/>
    <mergeCell ref="A4:B5"/>
  </mergeCells>
  <printOptions horizontalCentered="1"/>
  <pageMargins left="0.59055118110236227" right="0.59055118110236227" top="0.70866141732283472" bottom="0.70866141732283472" header="0.27559055118110237" footer="0.27559055118110237"/>
  <pageSetup paperSize="9" scale="79" firstPageNumber="62" orientation="portrait" useFirstPageNumber="1" r:id="rId1"/>
  <headerFooter alignWithMargins="0">
    <oddHeader>&amp;C&amp;"Times New Roman,Grassetto"&amp;14&amp;A</oddHeader>
    <oddFooter>&amp;C&amp;"Times New Roman,Normale"&amp;12&amp;P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2"/>
  <sheetViews>
    <sheetView zoomScale="115" zoomScaleNormal="115" workbookViewId="0">
      <selection activeCell="A124" sqref="A124:B125"/>
    </sheetView>
  </sheetViews>
  <sheetFormatPr defaultColWidth="9.125" defaultRowHeight="14.25" customHeight="1" x14ac:dyDescent="0.2"/>
  <cols>
    <col min="1" max="1" width="91.25" style="199" customWidth="1"/>
    <col min="2" max="2" width="14.375" style="205" customWidth="1"/>
    <col min="3" max="3" width="9.125" style="199"/>
    <col min="4" max="4" width="11.625" style="199" bestFit="1" customWidth="1"/>
    <col min="5" max="16384" width="9.125" style="199"/>
  </cols>
  <sheetData>
    <row r="1" spans="1:2" ht="36" customHeight="1" x14ac:dyDescent="0.3">
      <c r="A1" s="1084" t="s">
        <v>693</v>
      </c>
      <c r="B1" s="1084"/>
    </row>
    <row r="2" spans="1:2" ht="18" customHeight="1" x14ac:dyDescent="0.3">
      <c r="A2" s="1085" t="s">
        <v>5995</v>
      </c>
      <c r="B2" s="1085"/>
    </row>
    <row r="3" spans="1:2" ht="14.25" customHeight="1" x14ac:dyDescent="0.2">
      <c r="A3" s="1086" t="s">
        <v>2345</v>
      </c>
      <c r="B3" s="1087"/>
    </row>
    <row r="4" spans="1:2" ht="14.25" customHeight="1" x14ac:dyDescent="0.2">
      <c r="A4" s="960" t="s">
        <v>2365</v>
      </c>
      <c r="B4" s="1088"/>
    </row>
    <row r="5" spans="1:2" ht="9" customHeight="1" x14ac:dyDescent="0.2">
      <c r="A5" s="126"/>
      <c r="B5" s="200"/>
    </row>
    <row r="6" spans="1:2" ht="14.25" customHeight="1" x14ac:dyDescent="0.2">
      <c r="A6" s="859" t="s">
        <v>154</v>
      </c>
      <c r="B6" s="860" t="s">
        <v>313</v>
      </c>
    </row>
    <row r="7" spans="1:2" s="339" customFormat="1" ht="13.1" x14ac:dyDescent="0.25">
      <c r="A7" s="337" t="s">
        <v>10809</v>
      </c>
      <c r="B7" s="338"/>
    </row>
    <row r="8" spans="1:2" ht="14.25" customHeight="1" x14ac:dyDescent="0.2">
      <c r="A8" s="162" t="s">
        <v>2304</v>
      </c>
      <c r="B8" s="201">
        <v>215970.5</v>
      </c>
    </row>
    <row r="9" spans="1:2" ht="14.25" customHeight="1" x14ac:dyDescent="0.2">
      <c r="A9" s="162" t="s">
        <v>2314</v>
      </c>
      <c r="B9" s="201">
        <v>75806</v>
      </c>
    </row>
    <row r="10" spans="1:2" ht="14.25" customHeight="1" x14ac:dyDescent="0.2">
      <c r="A10" s="162" t="s">
        <v>2319</v>
      </c>
      <c r="B10" s="201">
        <v>317481.36</v>
      </c>
    </row>
    <row r="11" spans="1:2" ht="14.25" customHeight="1" x14ac:dyDescent="0.2">
      <c r="A11" s="162" t="s">
        <v>2348</v>
      </c>
      <c r="B11" s="201">
        <v>79967</v>
      </c>
    </row>
    <row r="12" spans="1:2" ht="14.25" customHeight="1" x14ac:dyDescent="0.2">
      <c r="A12" s="162" t="s">
        <v>2349</v>
      </c>
      <c r="B12" s="201">
        <v>51589</v>
      </c>
    </row>
    <row r="13" spans="1:2" ht="14.25" customHeight="1" x14ac:dyDescent="0.2">
      <c r="A13" s="162" t="s">
        <v>2320</v>
      </c>
      <c r="B13" s="201">
        <v>50000</v>
      </c>
    </row>
    <row r="14" spans="1:2" ht="14.25" customHeight="1" x14ac:dyDescent="0.2">
      <c r="A14" s="162" t="s">
        <v>2302</v>
      </c>
      <c r="B14" s="201">
        <v>231454.5</v>
      </c>
    </row>
    <row r="15" spans="1:2" ht="14.25" customHeight="1" x14ac:dyDescent="0.2">
      <c r="A15" s="162" t="s">
        <v>2316</v>
      </c>
      <c r="B15" s="201">
        <v>302705</v>
      </c>
    </row>
    <row r="16" spans="1:2" ht="14.25" customHeight="1" x14ac:dyDescent="0.2">
      <c r="A16" s="162" t="s">
        <v>2321</v>
      </c>
      <c r="B16" s="201">
        <v>214489</v>
      </c>
    </row>
    <row r="17" spans="1:2" ht="14.25" customHeight="1" x14ac:dyDescent="0.2">
      <c r="A17" s="162" t="s">
        <v>2350</v>
      </c>
      <c r="B17" s="201">
        <v>194811</v>
      </c>
    </row>
    <row r="18" spans="1:2" ht="14.25" customHeight="1" x14ac:dyDescent="0.2">
      <c r="A18" s="162" t="s">
        <v>2351</v>
      </c>
      <c r="B18" s="201">
        <v>210489</v>
      </c>
    </row>
    <row r="19" spans="1:2" ht="14.25" customHeight="1" x14ac:dyDescent="0.2">
      <c r="A19" s="162" t="s">
        <v>2352</v>
      </c>
      <c r="B19" s="201">
        <v>188977</v>
      </c>
    </row>
    <row r="20" spans="1:2" ht="14.25" customHeight="1" x14ac:dyDescent="0.2">
      <c r="A20" s="162" t="s">
        <v>2323</v>
      </c>
      <c r="B20" s="201">
        <v>171924</v>
      </c>
    </row>
    <row r="21" spans="1:2" ht="14.25" customHeight="1" x14ac:dyDescent="0.2">
      <c r="A21" s="162" t="s">
        <v>2313</v>
      </c>
      <c r="B21" s="201">
        <v>243415</v>
      </c>
    </row>
    <row r="22" spans="1:2" ht="14.25" customHeight="1" x14ac:dyDescent="0.2">
      <c r="A22" s="162" t="s">
        <v>2318</v>
      </c>
      <c r="B22" s="201">
        <v>128213.5</v>
      </c>
    </row>
    <row r="23" spans="1:2" ht="14.25" customHeight="1" x14ac:dyDescent="0.2">
      <c r="A23" s="162" t="s">
        <v>2315</v>
      </c>
      <c r="B23" s="201">
        <v>209360.62</v>
      </c>
    </row>
    <row r="24" spans="1:2" ht="14.25" customHeight="1" x14ac:dyDescent="0.2">
      <c r="A24" s="162" t="s">
        <v>2356</v>
      </c>
      <c r="B24" s="201">
        <v>52592</v>
      </c>
    </row>
    <row r="25" spans="1:2" ht="14.25" customHeight="1" x14ac:dyDescent="0.2">
      <c r="A25" s="162" t="s">
        <v>2353</v>
      </c>
      <c r="B25" s="201">
        <v>33581</v>
      </c>
    </row>
    <row r="26" spans="1:2" ht="14.25" customHeight="1" x14ac:dyDescent="0.2">
      <c r="A26" s="162" t="s">
        <v>2305</v>
      </c>
      <c r="B26" s="201">
        <v>67162</v>
      </c>
    </row>
    <row r="27" spans="1:2" ht="14.25" customHeight="1" x14ac:dyDescent="0.2">
      <c r="A27" s="162" t="s">
        <v>2306</v>
      </c>
      <c r="B27" s="201">
        <v>101845.06</v>
      </c>
    </row>
    <row r="28" spans="1:2" ht="14.25" customHeight="1" x14ac:dyDescent="0.2">
      <c r="A28" s="162" t="s">
        <v>2310</v>
      </c>
      <c r="B28" s="201">
        <v>102541</v>
      </c>
    </row>
    <row r="29" spans="1:2" ht="14.25" customHeight="1" x14ac:dyDescent="0.2">
      <c r="A29" s="162" t="s">
        <v>2326</v>
      </c>
      <c r="B29" s="201">
        <v>357512</v>
      </c>
    </row>
    <row r="30" spans="1:2" ht="14.25" customHeight="1" x14ac:dyDescent="0.2">
      <c r="A30" s="162" t="s">
        <v>2307</v>
      </c>
      <c r="B30" s="201">
        <v>157660</v>
      </c>
    </row>
    <row r="31" spans="1:2" ht="14.25" customHeight="1" x14ac:dyDescent="0.2">
      <c r="A31" s="162" t="s">
        <v>2308</v>
      </c>
      <c r="B31" s="201">
        <v>147301</v>
      </c>
    </row>
    <row r="32" spans="1:2" ht="14.25" customHeight="1" x14ac:dyDescent="0.2">
      <c r="A32" s="162" t="s">
        <v>2354</v>
      </c>
      <c r="B32" s="201">
        <v>87098</v>
      </c>
    </row>
    <row r="33" spans="1:4" ht="14.25" customHeight="1" x14ac:dyDescent="0.2">
      <c r="A33" s="162" t="s">
        <v>2300</v>
      </c>
      <c r="B33" s="201">
        <v>104646</v>
      </c>
    </row>
    <row r="34" spans="1:4" ht="14.25" customHeight="1" x14ac:dyDescent="0.2">
      <c r="A34" s="162" t="s">
        <v>2328</v>
      </c>
      <c r="B34" s="201">
        <v>99329</v>
      </c>
    </row>
    <row r="35" spans="1:4" ht="14.25" customHeight="1" x14ac:dyDescent="0.2">
      <c r="A35" s="162" t="s">
        <v>2355</v>
      </c>
      <c r="B35" s="201">
        <v>80652</v>
      </c>
    </row>
    <row r="36" spans="1:4" ht="14.25" customHeight="1" x14ac:dyDescent="0.2">
      <c r="A36" s="162" t="s">
        <v>2303</v>
      </c>
      <c r="B36" s="201">
        <v>36500</v>
      </c>
    </row>
    <row r="37" spans="1:4" ht="14.25" customHeight="1" x14ac:dyDescent="0.2">
      <c r="A37" s="162" t="s">
        <v>2329</v>
      </c>
      <c r="B37" s="201">
        <v>111549.5</v>
      </c>
    </row>
    <row r="38" spans="1:4" ht="14.25" customHeight="1" x14ac:dyDescent="0.2">
      <c r="A38" s="162" t="s">
        <v>2330</v>
      </c>
      <c r="B38" s="201">
        <v>73380</v>
      </c>
    </row>
    <row r="39" spans="1:4" ht="14.25" customHeight="1" x14ac:dyDescent="0.25">
      <c r="A39" s="335" t="s">
        <v>6016</v>
      </c>
      <c r="B39" s="336">
        <f>SUM(B8:B38)</f>
        <v>4500001.04</v>
      </c>
    </row>
    <row r="40" spans="1:4" ht="14.25" customHeight="1" x14ac:dyDescent="0.2">
      <c r="A40" s="162"/>
      <c r="B40" s="201"/>
    </row>
    <row r="41" spans="1:4" s="339" customFormat="1" ht="13.1" x14ac:dyDescent="0.25">
      <c r="A41" s="337" t="s">
        <v>10810</v>
      </c>
      <c r="B41" s="338"/>
      <c r="D41" s="856"/>
    </row>
    <row r="42" spans="1:4" s="339" customFormat="1" ht="11.8" x14ac:dyDescent="0.2">
      <c r="A42" s="162" t="s">
        <v>2304</v>
      </c>
      <c r="B42" s="630">
        <v>63051</v>
      </c>
    </row>
    <row r="43" spans="1:4" ht="14.25" customHeight="1" x14ac:dyDescent="0.2">
      <c r="A43" s="162" t="s">
        <v>2314</v>
      </c>
      <c r="B43" s="201">
        <v>75051</v>
      </c>
    </row>
    <row r="44" spans="1:4" ht="14.25" customHeight="1" x14ac:dyDescent="0.2">
      <c r="A44" s="162" t="s">
        <v>2319</v>
      </c>
      <c r="B44" s="201">
        <v>75051</v>
      </c>
    </row>
    <row r="45" spans="1:4" ht="14.25" customHeight="1" x14ac:dyDescent="0.2">
      <c r="A45" s="162" t="s">
        <v>2348</v>
      </c>
      <c r="B45" s="201">
        <v>75051</v>
      </c>
    </row>
    <row r="46" spans="1:4" ht="14.25" customHeight="1" x14ac:dyDescent="0.2">
      <c r="A46" s="162" t="s">
        <v>2320</v>
      </c>
      <c r="B46" s="201">
        <v>66051</v>
      </c>
    </row>
    <row r="47" spans="1:4" ht="14.25" customHeight="1" x14ac:dyDescent="0.2">
      <c r="A47" s="162" t="s">
        <v>2302</v>
      </c>
      <c r="B47" s="201">
        <v>126102</v>
      </c>
    </row>
    <row r="48" spans="1:4" ht="14.25" customHeight="1" x14ac:dyDescent="0.2">
      <c r="A48" s="162" t="s">
        <v>2316</v>
      </c>
      <c r="B48" s="201">
        <v>138102</v>
      </c>
    </row>
    <row r="49" spans="1:2" ht="14.25" customHeight="1" x14ac:dyDescent="0.2">
      <c r="A49" s="162" t="s">
        <v>2321</v>
      </c>
      <c r="B49" s="201">
        <v>72051</v>
      </c>
    </row>
    <row r="50" spans="1:2" ht="14.25" customHeight="1" x14ac:dyDescent="0.2">
      <c r="A50" s="162" t="s">
        <v>2350</v>
      </c>
      <c r="B50" s="201">
        <v>72051</v>
      </c>
    </row>
    <row r="51" spans="1:2" ht="14.25" customHeight="1" x14ac:dyDescent="0.2">
      <c r="A51" s="162" t="s">
        <v>2351</v>
      </c>
      <c r="B51" s="201">
        <v>72051</v>
      </c>
    </row>
    <row r="52" spans="1:2" ht="14.25" customHeight="1" x14ac:dyDescent="0.2">
      <c r="A52" s="162" t="s">
        <v>2352</v>
      </c>
      <c r="B52" s="201">
        <v>75051</v>
      </c>
    </row>
    <row r="53" spans="1:2" ht="14.25" customHeight="1" x14ac:dyDescent="0.2">
      <c r="A53" s="162" t="s">
        <v>2323</v>
      </c>
      <c r="B53" s="201">
        <v>126102</v>
      </c>
    </row>
    <row r="54" spans="1:2" ht="14.25" customHeight="1" x14ac:dyDescent="0.2">
      <c r="A54" s="162" t="s">
        <v>2315</v>
      </c>
      <c r="B54" s="201">
        <v>150102</v>
      </c>
    </row>
    <row r="55" spans="1:2" ht="14.25" customHeight="1" x14ac:dyDescent="0.2">
      <c r="A55" s="162" t="s">
        <v>2353</v>
      </c>
      <c r="B55" s="201">
        <v>72051</v>
      </c>
    </row>
    <row r="56" spans="1:2" ht="14.25" customHeight="1" x14ac:dyDescent="0.2">
      <c r="A56" s="162" t="s">
        <v>2315</v>
      </c>
      <c r="B56" s="201">
        <v>75051</v>
      </c>
    </row>
    <row r="57" spans="1:2" ht="14.25" customHeight="1" x14ac:dyDescent="0.2">
      <c r="A57" s="162" t="s">
        <v>2310</v>
      </c>
      <c r="B57" s="201">
        <v>75051</v>
      </c>
    </row>
    <row r="58" spans="1:2" ht="14.25" customHeight="1" x14ac:dyDescent="0.2">
      <c r="A58" s="162" t="s">
        <v>2326</v>
      </c>
      <c r="B58" s="201">
        <v>75051</v>
      </c>
    </row>
    <row r="59" spans="1:2" ht="14.25" customHeight="1" x14ac:dyDescent="0.2">
      <c r="A59" s="162" t="s">
        <v>2307</v>
      </c>
      <c r="B59" s="201">
        <v>150102</v>
      </c>
    </row>
    <row r="60" spans="1:2" ht="14.25" customHeight="1" x14ac:dyDescent="0.2">
      <c r="A60" s="162" t="s">
        <v>2308</v>
      </c>
      <c r="B60" s="201">
        <v>75051</v>
      </c>
    </row>
    <row r="61" spans="1:2" ht="14.25" customHeight="1" x14ac:dyDescent="0.2">
      <c r="A61" s="162" t="s">
        <v>2300</v>
      </c>
      <c r="B61" s="201">
        <v>63051</v>
      </c>
    </row>
    <row r="62" spans="1:2" ht="14.25" customHeight="1" x14ac:dyDescent="0.2">
      <c r="A62" s="162" t="s">
        <v>2328</v>
      </c>
      <c r="B62" s="201">
        <v>60051</v>
      </c>
    </row>
    <row r="63" spans="1:2" ht="14.25" customHeight="1" x14ac:dyDescent="0.2">
      <c r="A63" s="635" t="s">
        <v>2303</v>
      </c>
      <c r="B63" s="201">
        <v>63051</v>
      </c>
    </row>
    <row r="64" spans="1:2" ht="14.25" customHeight="1" x14ac:dyDescent="0.2">
      <c r="A64" s="162" t="s">
        <v>2330</v>
      </c>
      <c r="B64" s="201">
        <v>75051</v>
      </c>
    </row>
    <row r="65" spans="1:9" ht="14.25" customHeight="1" x14ac:dyDescent="0.25">
      <c r="A65" s="335" t="s">
        <v>6017</v>
      </c>
      <c r="B65" s="336">
        <f>SUM(B42:B64)</f>
        <v>1969428</v>
      </c>
    </row>
    <row r="66" spans="1:9" ht="14.25" customHeight="1" x14ac:dyDescent="0.2">
      <c r="A66" s="631"/>
      <c r="B66" s="201"/>
    </row>
    <row r="67" spans="1:9" s="339" customFormat="1" ht="13.1" x14ac:dyDescent="0.25">
      <c r="A67" s="337" t="s">
        <v>6018</v>
      </c>
      <c r="B67" s="338"/>
    </row>
    <row r="68" spans="1:9" ht="14.25" customHeight="1" x14ac:dyDescent="0.2">
      <c r="A68" s="162" t="s">
        <v>2319</v>
      </c>
      <c r="B68" s="201">
        <v>23000</v>
      </c>
    </row>
    <row r="69" spans="1:9" ht="14.25" customHeight="1" x14ac:dyDescent="0.2">
      <c r="A69" s="162" t="s">
        <v>2366</v>
      </c>
      <c r="B69" s="201">
        <v>69000</v>
      </c>
    </row>
    <row r="70" spans="1:9" ht="14.25" customHeight="1" x14ac:dyDescent="0.2">
      <c r="A70" s="162" t="s">
        <v>2351</v>
      </c>
      <c r="B70" s="201">
        <v>23000</v>
      </c>
    </row>
    <row r="71" spans="1:9" ht="14.25" customHeight="1" x14ac:dyDescent="0.2">
      <c r="A71" s="162" t="s">
        <v>2367</v>
      </c>
      <c r="B71" s="201">
        <v>46000</v>
      </c>
    </row>
    <row r="72" spans="1:9" ht="14.25" customHeight="1" x14ac:dyDescent="0.25">
      <c r="A72" s="335" t="s">
        <v>2368</v>
      </c>
      <c r="B72" s="336">
        <f>SUM(B68:B71)</f>
        <v>161000</v>
      </c>
    </row>
    <row r="73" spans="1:9" ht="14.25" customHeight="1" x14ac:dyDescent="0.2">
      <c r="A73" s="162"/>
      <c r="B73" s="632"/>
      <c r="C73" s="633"/>
      <c r="D73" s="633"/>
      <c r="E73" s="633"/>
      <c r="F73" s="633"/>
      <c r="G73" s="633"/>
      <c r="H73" s="633"/>
      <c r="I73" s="633"/>
    </row>
    <row r="74" spans="1:9" s="339" customFormat="1" ht="13.1" x14ac:dyDescent="0.25">
      <c r="A74" s="337" t="s">
        <v>6019</v>
      </c>
      <c r="B74" s="338"/>
    </row>
    <row r="75" spans="1:9" ht="14.25" customHeight="1" x14ac:dyDescent="0.2">
      <c r="A75" s="162" t="s">
        <v>2319</v>
      </c>
      <c r="B75" s="201">
        <v>3500</v>
      </c>
    </row>
    <row r="76" spans="1:9" ht="14.25" customHeight="1" x14ac:dyDescent="0.2">
      <c r="A76" s="162" t="s">
        <v>2320</v>
      </c>
      <c r="B76" s="201">
        <v>5500</v>
      </c>
    </row>
    <row r="77" spans="1:9" ht="14.25" customHeight="1" x14ac:dyDescent="0.2">
      <c r="A77" s="162" t="s">
        <v>2302</v>
      </c>
      <c r="B77" s="201">
        <v>5500</v>
      </c>
    </row>
    <row r="78" spans="1:9" ht="14.25" customHeight="1" x14ac:dyDescent="0.2">
      <c r="A78" s="162" t="s">
        <v>2366</v>
      </c>
      <c r="B78" s="201">
        <v>10750</v>
      </c>
    </row>
    <row r="79" spans="1:9" ht="14.25" customHeight="1" x14ac:dyDescent="0.2">
      <c r="A79" s="162" t="s">
        <v>2321</v>
      </c>
      <c r="B79" s="201">
        <v>1750</v>
      </c>
    </row>
    <row r="80" spans="1:9" ht="14.25" customHeight="1" x14ac:dyDescent="0.2">
      <c r="A80" s="162" t="s">
        <v>2350</v>
      </c>
      <c r="B80" s="201">
        <v>1750</v>
      </c>
    </row>
    <row r="81" spans="1:2" ht="14.25" customHeight="1" x14ac:dyDescent="0.2">
      <c r="A81" s="162" t="s">
        <v>2351</v>
      </c>
      <c r="B81" s="201">
        <v>3750</v>
      </c>
    </row>
    <row r="82" spans="1:2" ht="14.25" customHeight="1" x14ac:dyDescent="0.2">
      <c r="A82" s="162" t="s">
        <v>2352</v>
      </c>
      <c r="B82" s="201">
        <v>7250</v>
      </c>
    </row>
    <row r="83" spans="1:2" ht="14.25" customHeight="1" x14ac:dyDescent="0.2">
      <c r="A83" s="162" t="s">
        <v>2323</v>
      </c>
      <c r="B83" s="201">
        <v>15750</v>
      </c>
    </row>
    <row r="84" spans="1:2" ht="14.25" customHeight="1" x14ac:dyDescent="0.2">
      <c r="A84" s="162" t="s">
        <v>2318</v>
      </c>
      <c r="B84" s="201">
        <v>1750</v>
      </c>
    </row>
    <row r="85" spans="1:2" ht="14.25" customHeight="1" x14ac:dyDescent="0.2">
      <c r="A85" s="162" t="s">
        <v>2315</v>
      </c>
      <c r="B85" s="201">
        <v>1750</v>
      </c>
    </row>
    <row r="86" spans="1:2" ht="14.25" customHeight="1" x14ac:dyDescent="0.2">
      <c r="A86" s="162" t="s">
        <v>2356</v>
      </c>
      <c r="B86" s="201">
        <v>11000</v>
      </c>
    </row>
    <row r="87" spans="1:2" ht="14.25" customHeight="1" x14ac:dyDescent="0.2">
      <c r="A87" s="162" t="s">
        <v>2305</v>
      </c>
      <c r="B87" s="201">
        <v>1750</v>
      </c>
    </row>
    <row r="88" spans="1:2" ht="14.25" customHeight="1" x14ac:dyDescent="0.2">
      <c r="A88" s="162" t="s">
        <v>2306</v>
      </c>
      <c r="B88" s="201">
        <v>1750</v>
      </c>
    </row>
    <row r="89" spans="1:2" ht="14.25" customHeight="1" x14ac:dyDescent="0.2">
      <c r="A89" s="162" t="s">
        <v>2326</v>
      </c>
      <c r="B89" s="201">
        <v>3500</v>
      </c>
    </row>
    <row r="90" spans="1:2" ht="14.25" customHeight="1" x14ac:dyDescent="0.2">
      <c r="A90" s="162" t="s">
        <v>2307</v>
      </c>
      <c r="B90" s="201">
        <v>1750</v>
      </c>
    </row>
    <row r="91" spans="1:2" ht="14.25" customHeight="1" x14ac:dyDescent="0.2">
      <c r="A91" s="162" t="s">
        <v>2354</v>
      </c>
      <c r="B91" s="201">
        <v>3500</v>
      </c>
    </row>
    <row r="92" spans="1:2" ht="14.25" customHeight="1" x14ac:dyDescent="0.2">
      <c r="A92" s="162" t="s">
        <v>2300</v>
      </c>
      <c r="B92" s="201">
        <v>5250</v>
      </c>
    </row>
    <row r="93" spans="1:2" ht="14.25" customHeight="1" x14ac:dyDescent="0.2">
      <c r="A93" s="162" t="s">
        <v>2328</v>
      </c>
      <c r="B93" s="201">
        <v>1750</v>
      </c>
    </row>
    <row r="94" spans="1:2" ht="14.25" customHeight="1" x14ac:dyDescent="0.2">
      <c r="A94" s="162" t="s">
        <v>2355</v>
      </c>
      <c r="B94" s="201">
        <v>5250</v>
      </c>
    </row>
    <row r="95" spans="1:2" ht="14.25" customHeight="1" x14ac:dyDescent="0.2">
      <c r="A95" s="162" t="s">
        <v>2303</v>
      </c>
      <c r="B95" s="201">
        <v>7250</v>
      </c>
    </row>
    <row r="96" spans="1:2" ht="14.25" customHeight="1" x14ac:dyDescent="0.25">
      <c r="A96" s="335" t="s">
        <v>6020</v>
      </c>
      <c r="B96" s="336">
        <f>SUM(B75:B95)</f>
        <v>101750</v>
      </c>
    </row>
    <row r="97" spans="1:2" ht="14.25" customHeight="1" x14ac:dyDescent="0.2">
      <c r="A97" s="162"/>
      <c r="B97" s="201"/>
    </row>
    <row r="98" spans="1:2" ht="26.2" x14ac:dyDescent="0.25">
      <c r="A98" s="340" t="s">
        <v>6021</v>
      </c>
      <c r="B98" s="201"/>
    </row>
    <row r="99" spans="1:2" ht="14.25" customHeight="1" x14ac:dyDescent="0.2">
      <c r="A99" s="162" t="s">
        <v>2304</v>
      </c>
      <c r="B99" s="201">
        <v>3500</v>
      </c>
    </row>
    <row r="100" spans="1:2" ht="14.25" customHeight="1" x14ac:dyDescent="0.2">
      <c r="A100" s="162" t="s">
        <v>2319</v>
      </c>
      <c r="B100" s="201">
        <v>9500</v>
      </c>
    </row>
    <row r="101" spans="1:2" ht="14.25" customHeight="1" x14ac:dyDescent="0.2">
      <c r="A101" s="162" t="s">
        <v>2321</v>
      </c>
      <c r="B101" s="201">
        <v>3500</v>
      </c>
    </row>
    <row r="102" spans="1:2" ht="14.25" customHeight="1" x14ac:dyDescent="0.2">
      <c r="A102" s="162" t="s">
        <v>2350</v>
      </c>
      <c r="B102" s="201">
        <v>3500</v>
      </c>
    </row>
    <row r="103" spans="1:2" ht="14.25" customHeight="1" x14ac:dyDescent="0.2">
      <c r="A103" s="162" t="s">
        <v>2351</v>
      </c>
      <c r="B103" s="201">
        <v>12000</v>
      </c>
    </row>
    <row r="104" spans="1:2" ht="14.25" customHeight="1" x14ac:dyDescent="0.2">
      <c r="A104" s="162" t="s">
        <v>2352</v>
      </c>
      <c r="B104" s="201">
        <v>21500</v>
      </c>
    </row>
    <row r="105" spans="1:2" ht="14.25" customHeight="1" x14ac:dyDescent="0.2">
      <c r="A105" s="162" t="s">
        <v>2369</v>
      </c>
      <c r="B105" s="201">
        <v>9500</v>
      </c>
    </row>
    <row r="106" spans="1:2" ht="14.25" customHeight="1" x14ac:dyDescent="0.2">
      <c r="A106" s="162" t="s">
        <v>6022</v>
      </c>
      <c r="B106" s="201">
        <v>3500</v>
      </c>
    </row>
    <row r="107" spans="1:2" ht="14.25" customHeight="1" x14ac:dyDescent="0.2">
      <c r="A107" s="162" t="s">
        <v>2356</v>
      </c>
      <c r="B107" s="201">
        <v>3500</v>
      </c>
    </row>
    <row r="108" spans="1:2" ht="14.25" customHeight="1" x14ac:dyDescent="0.2">
      <c r="A108" s="162" t="s">
        <v>2353</v>
      </c>
      <c r="B108" s="201">
        <v>13000</v>
      </c>
    </row>
    <row r="109" spans="1:2" ht="14.25" customHeight="1" x14ac:dyDescent="0.2">
      <c r="A109" s="162" t="s">
        <v>2367</v>
      </c>
      <c r="B109" s="201">
        <v>21500</v>
      </c>
    </row>
    <row r="110" spans="1:2" ht="14.25" customHeight="1" x14ac:dyDescent="0.2">
      <c r="A110" s="162" t="s">
        <v>2308</v>
      </c>
      <c r="B110" s="201">
        <v>7000</v>
      </c>
    </row>
    <row r="111" spans="1:2" ht="14.25" customHeight="1" x14ac:dyDescent="0.2">
      <c r="A111" s="162" t="s">
        <v>2355</v>
      </c>
      <c r="B111" s="201">
        <v>6000</v>
      </c>
    </row>
    <row r="112" spans="1:2" ht="14.25" customHeight="1" x14ac:dyDescent="0.2">
      <c r="A112" s="162" t="s">
        <v>2303</v>
      </c>
      <c r="B112" s="201">
        <v>3500</v>
      </c>
    </row>
    <row r="113" spans="1:2" ht="14.25" customHeight="1" x14ac:dyDescent="0.2">
      <c r="A113" s="162" t="s">
        <v>2370</v>
      </c>
      <c r="B113" s="201">
        <v>3500</v>
      </c>
    </row>
    <row r="114" spans="1:2" ht="14.25" customHeight="1" x14ac:dyDescent="0.2">
      <c r="A114" s="162" t="s">
        <v>2330</v>
      </c>
      <c r="B114" s="201">
        <v>3500</v>
      </c>
    </row>
    <row r="115" spans="1:2" ht="14.25" customHeight="1" x14ac:dyDescent="0.25">
      <c r="A115" s="335" t="s">
        <v>2371</v>
      </c>
      <c r="B115" s="336">
        <f>SUM(B99:B114)</f>
        <v>128000</v>
      </c>
    </row>
    <row r="116" spans="1:2" ht="14.25" customHeight="1" x14ac:dyDescent="0.25">
      <c r="A116" s="335"/>
      <c r="B116" s="336"/>
    </row>
    <row r="117" spans="1:2" ht="14.25" customHeight="1" x14ac:dyDescent="0.25">
      <c r="A117" s="337" t="s">
        <v>6025</v>
      </c>
      <c r="B117" s="338"/>
    </row>
    <row r="118" spans="1:2" ht="14.25" customHeight="1" x14ac:dyDescent="0.2">
      <c r="A118" s="162" t="s">
        <v>2319</v>
      </c>
      <c r="B118" s="201">
        <v>5000</v>
      </c>
    </row>
    <row r="119" spans="1:2" ht="14.25" customHeight="1" x14ac:dyDescent="0.2">
      <c r="A119" s="162" t="s">
        <v>2302</v>
      </c>
      <c r="B119" s="201">
        <v>4000</v>
      </c>
    </row>
    <row r="120" spans="1:2" ht="14.25" customHeight="1" x14ac:dyDescent="0.2">
      <c r="A120" s="162" t="s">
        <v>2316</v>
      </c>
      <c r="B120" s="201">
        <v>2000</v>
      </c>
    </row>
    <row r="121" spans="1:2" ht="14.25" customHeight="1" x14ac:dyDescent="0.2">
      <c r="A121" s="162" t="s">
        <v>2321</v>
      </c>
      <c r="B121" s="201">
        <v>5000</v>
      </c>
    </row>
    <row r="122" spans="1:2" ht="14.25" customHeight="1" x14ac:dyDescent="0.2">
      <c r="A122" s="162" t="s">
        <v>2352</v>
      </c>
      <c r="B122" s="201">
        <v>20000</v>
      </c>
    </row>
    <row r="123" spans="1:2" ht="14.25" customHeight="1" x14ac:dyDescent="0.2">
      <c r="A123" s="162" t="s">
        <v>2323</v>
      </c>
      <c r="B123" s="201">
        <v>4000</v>
      </c>
    </row>
    <row r="124" spans="1:2" ht="14.25" customHeight="1" x14ac:dyDescent="0.2">
      <c r="A124" s="635" t="s">
        <v>2315</v>
      </c>
      <c r="B124" s="201">
        <v>5000</v>
      </c>
    </row>
    <row r="125" spans="1:2" ht="14.25" customHeight="1" x14ac:dyDescent="0.2">
      <c r="A125" s="635" t="s">
        <v>2356</v>
      </c>
      <c r="B125" s="201">
        <v>4730</v>
      </c>
    </row>
    <row r="126" spans="1:2" ht="14.25" customHeight="1" x14ac:dyDescent="0.2">
      <c r="A126" s="162" t="s">
        <v>2306</v>
      </c>
      <c r="B126" s="201">
        <v>10000</v>
      </c>
    </row>
    <row r="127" spans="1:2" ht="14.25" customHeight="1" x14ac:dyDescent="0.2">
      <c r="A127" s="162" t="s">
        <v>2307</v>
      </c>
      <c r="B127" s="201">
        <v>5000</v>
      </c>
    </row>
    <row r="128" spans="1:2" ht="14.25" customHeight="1" x14ac:dyDescent="0.2">
      <c r="A128" s="162" t="s">
        <v>2300</v>
      </c>
      <c r="B128" s="201">
        <v>2000</v>
      </c>
    </row>
    <row r="129" spans="1:2" ht="14.25" customHeight="1" x14ac:dyDescent="0.2">
      <c r="A129" s="162" t="s">
        <v>2328</v>
      </c>
      <c r="B129" s="201">
        <v>2000</v>
      </c>
    </row>
    <row r="130" spans="1:2" ht="14.25" customHeight="1" x14ac:dyDescent="0.25">
      <c r="A130" s="335" t="s">
        <v>6024</v>
      </c>
      <c r="B130" s="336">
        <f>SUM(B118:B129)</f>
        <v>68730</v>
      </c>
    </row>
    <row r="131" spans="1:2" ht="14.25" customHeight="1" x14ac:dyDescent="0.25">
      <c r="A131" s="335"/>
      <c r="B131" s="336"/>
    </row>
    <row r="132" spans="1:2" ht="26.2" x14ac:dyDescent="0.25">
      <c r="A132" s="634" t="s">
        <v>6026</v>
      </c>
      <c r="B132" s="338"/>
    </row>
    <row r="133" spans="1:2" ht="14.25" customHeight="1" x14ac:dyDescent="0.2">
      <c r="A133" s="635" t="s">
        <v>6027</v>
      </c>
      <c r="B133" s="201">
        <v>47000</v>
      </c>
    </row>
    <row r="134" spans="1:2" ht="14.25" customHeight="1" x14ac:dyDescent="0.2">
      <c r="A134" s="635" t="s">
        <v>6028</v>
      </c>
      <c r="B134" s="201">
        <v>50000</v>
      </c>
    </row>
    <row r="135" spans="1:2" ht="14.25" customHeight="1" x14ac:dyDescent="0.2">
      <c r="A135" s="635" t="s">
        <v>2302</v>
      </c>
      <c r="B135" s="201">
        <v>39500</v>
      </c>
    </row>
    <row r="136" spans="1:2" ht="14.25" customHeight="1" x14ac:dyDescent="0.2">
      <c r="A136" s="635" t="s">
        <v>2355</v>
      </c>
      <c r="B136" s="201">
        <v>47000</v>
      </c>
    </row>
    <row r="137" spans="1:2" ht="14.25" customHeight="1" x14ac:dyDescent="0.25">
      <c r="A137" s="335" t="s">
        <v>6029</v>
      </c>
      <c r="B137" s="336">
        <f>SUM(B133:B136)</f>
        <v>183500</v>
      </c>
    </row>
    <row r="138" spans="1:2" ht="14.25" customHeight="1" thickBot="1" x14ac:dyDescent="0.3">
      <c r="A138" s="857"/>
      <c r="B138" s="723"/>
    </row>
    <row r="139" spans="1:2" ht="26.35" customHeight="1" thickBot="1" x14ac:dyDescent="0.25">
      <c r="A139" s="62" t="s">
        <v>6023</v>
      </c>
      <c r="B139" s="858">
        <f>B39+B65+B72+B96+B115+B130+B137</f>
        <v>7112409.04</v>
      </c>
    </row>
    <row r="140" spans="1:2" ht="14.25" customHeight="1" x14ac:dyDescent="0.25">
      <c r="A140" s="202"/>
      <c r="B140" s="117"/>
    </row>
    <row r="141" spans="1:2" ht="14.25" customHeight="1" x14ac:dyDescent="0.2">
      <c r="A141" s="203"/>
      <c r="B141" s="204"/>
    </row>
    <row r="142" spans="1:2" ht="14.25" customHeight="1" x14ac:dyDescent="0.2">
      <c r="A142" s="121" t="s">
        <v>1270</v>
      </c>
    </row>
  </sheetData>
  <sortState ref="A75:A94">
    <sortCondition ref="A75"/>
  </sortState>
  <mergeCells count="4">
    <mergeCell ref="A1:B1"/>
    <mergeCell ref="A2:B2"/>
    <mergeCell ref="A3:B3"/>
    <mergeCell ref="A4:B4"/>
  </mergeCells>
  <printOptions horizontalCentered="1"/>
  <pageMargins left="0.59055118110236227" right="0.59055118110236227" top="0.70866141732283472" bottom="0.70866141732283472" header="0.27559055118110237" footer="0.27559055118110237"/>
  <pageSetup paperSize="9" scale="87" firstPageNumber="63" fitToHeight="3" orientation="portrait" useFirstPageNumber="1" r:id="rId1"/>
  <headerFooter alignWithMargins="0">
    <oddHeader>&amp;C&amp;"Times New Roman,Grassetto"&amp;14&amp;A</oddHeader>
    <oddFooter>&amp;C&amp;"Times New Roman,Normale"&amp;12&amp;P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2"/>
  <sheetViews>
    <sheetView zoomScaleNormal="100" workbookViewId="0">
      <selection activeCell="I31" sqref="I31"/>
    </sheetView>
  </sheetViews>
  <sheetFormatPr defaultRowHeight="13.1" x14ac:dyDescent="0.25"/>
  <cols>
    <col min="1" max="1" width="96.125" style="56" customWidth="1"/>
    <col min="2" max="2" width="20.625" style="198" customWidth="1"/>
    <col min="3" max="4" width="9.125" style="56"/>
    <col min="5" max="5" width="11.375" style="56" bestFit="1" customWidth="1"/>
    <col min="6" max="256" width="9.125" style="56"/>
    <col min="257" max="257" width="94.625" style="56" customWidth="1"/>
    <col min="258" max="258" width="20.625" style="56" customWidth="1"/>
    <col min="259" max="260" width="9.125" style="56"/>
    <col min="261" max="261" width="11.375" style="56" bestFit="1" customWidth="1"/>
    <col min="262" max="512" width="9.125" style="56"/>
    <col min="513" max="513" width="94.625" style="56" customWidth="1"/>
    <col min="514" max="514" width="20.625" style="56" customWidth="1"/>
    <col min="515" max="516" width="9.125" style="56"/>
    <col min="517" max="517" width="11.375" style="56" bestFit="1" customWidth="1"/>
    <col min="518" max="768" width="9.125" style="56"/>
    <col min="769" max="769" width="94.625" style="56" customWidth="1"/>
    <col min="770" max="770" width="20.625" style="56" customWidth="1"/>
    <col min="771" max="772" width="9.125" style="56"/>
    <col min="773" max="773" width="11.375" style="56" bestFit="1" customWidth="1"/>
    <col min="774" max="1024" width="9.125" style="56"/>
    <col min="1025" max="1025" width="94.625" style="56" customWidth="1"/>
    <col min="1026" max="1026" width="20.625" style="56" customWidth="1"/>
    <col min="1027" max="1028" width="9.125" style="56"/>
    <col min="1029" max="1029" width="11.375" style="56" bestFit="1" customWidth="1"/>
    <col min="1030" max="1280" width="9.125" style="56"/>
    <col min="1281" max="1281" width="94.625" style="56" customWidth="1"/>
    <col min="1282" max="1282" width="20.625" style="56" customWidth="1"/>
    <col min="1283" max="1284" width="9.125" style="56"/>
    <col min="1285" max="1285" width="11.375" style="56" bestFit="1" customWidth="1"/>
    <col min="1286" max="1536" width="9.125" style="56"/>
    <col min="1537" max="1537" width="94.625" style="56" customWidth="1"/>
    <col min="1538" max="1538" width="20.625" style="56" customWidth="1"/>
    <col min="1539" max="1540" width="9.125" style="56"/>
    <col min="1541" max="1541" width="11.375" style="56" bestFit="1" customWidth="1"/>
    <col min="1542" max="1792" width="9.125" style="56"/>
    <col min="1793" max="1793" width="94.625" style="56" customWidth="1"/>
    <col min="1794" max="1794" width="20.625" style="56" customWidth="1"/>
    <col min="1795" max="1796" width="9.125" style="56"/>
    <col min="1797" max="1797" width="11.375" style="56" bestFit="1" customWidth="1"/>
    <col min="1798" max="2048" width="9.125" style="56"/>
    <col min="2049" max="2049" width="94.625" style="56" customWidth="1"/>
    <col min="2050" max="2050" width="20.625" style="56" customWidth="1"/>
    <col min="2051" max="2052" width="9.125" style="56"/>
    <col min="2053" max="2053" width="11.375" style="56" bestFit="1" customWidth="1"/>
    <col min="2054" max="2304" width="9.125" style="56"/>
    <col min="2305" max="2305" width="94.625" style="56" customWidth="1"/>
    <col min="2306" max="2306" width="20.625" style="56" customWidth="1"/>
    <col min="2307" max="2308" width="9.125" style="56"/>
    <col min="2309" max="2309" width="11.375" style="56" bestFit="1" customWidth="1"/>
    <col min="2310" max="2560" width="9.125" style="56"/>
    <col min="2561" max="2561" width="94.625" style="56" customWidth="1"/>
    <col min="2562" max="2562" width="20.625" style="56" customWidth="1"/>
    <col min="2563" max="2564" width="9.125" style="56"/>
    <col min="2565" max="2565" width="11.375" style="56" bestFit="1" customWidth="1"/>
    <col min="2566" max="2816" width="9.125" style="56"/>
    <col min="2817" max="2817" width="94.625" style="56" customWidth="1"/>
    <col min="2818" max="2818" width="20.625" style="56" customWidth="1"/>
    <col min="2819" max="2820" width="9.125" style="56"/>
    <col min="2821" max="2821" width="11.375" style="56" bestFit="1" customWidth="1"/>
    <col min="2822" max="3072" width="9.125" style="56"/>
    <col min="3073" max="3073" width="94.625" style="56" customWidth="1"/>
    <col min="3074" max="3074" width="20.625" style="56" customWidth="1"/>
    <col min="3075" max="3076" width="9.125" style="56"/>
    <col min="3077" max="3077" width="11.375" style="56" bestFit="1" customWidth="1"/>
    <col min="3078" max="3328" width="9.125" style="56"/>
    <col min="3329" max="3329" width="94.625" style="56" customWidth="1"/>
    <col min="3330" max="3330" width="20.625" style="56" customWidth="1"/>
    <col min="3331" max="3332" width="9.125" style="56"/>
    <col min="3333" max="3333" width="11.375" style="56" bestFit="1" customWidth="1"/>
    <col min="3334" max="3584" width="9.125" style="56"/>
    <col min="3585" max="3585" width="94.625" style="56" customWidth="1"/>
    <col min="3586" max="3586" width="20.625" style="56" customWidth="1"/>
    <col min="3587" max="3588" width="9.125" style="56"/>
    <col min="3589" max="3589" width="11.375" style="56" bestFit="1" customWidth="1"/>
    <col min="3590" max="3840" width="9.125" style="56"/>
    <col min="3841" max="3841" width="94.625" style="56" customWidth="1"/>
    <col min="3842" max="3842" width="20.625" style="56" customWidth="1"/>
    <col min="3843" max="3844" width="9.125" style="56"/>
    <col min="3845" max="3845" width="11.375" style="56" bestFit="1" customWidth="1"/>
    <col min="3846" max="4096" width="9.125" style="56"/>
    <col min="4097" max="4097" width="94.625" style="56" customWidth="1"/>
    <col min="4098" max="4098" width="20.625" style="56" customWidth="1"/>
    <col min="4099" max="4100" width="9.125" style="56"/>
    <col min="4101" max="4101" width="11.375" style="56" bestFit="1" customWidth="1"/>
    <col min="4102" max="4352" width="9.125" style="56"/>
    <col min="4353" max="4353" width="94.625" style="56" customWidth="1"/>
    <col min="4354" max="4354" width="20.625" style="56" customWidth="1"/>
    <col min="4355" max="4356" width="9.125" style="56"/>
    <col min="4357" max="4357" width="11.375" style="56" bestFit="1" customWidth="1"/>
    <col min="4358" max="4608" width="9.125" style="56"/>
    <col min="4609" max="4609" width="94.625" style="56" customWidth="1"/>
    <col min="4610" max="4610" width="20.625" style="56" customWidth="1"/>
    <col min="4611" max="4612" width="9.125" style="56"/>
    <col min="4613" max="4613" width="11.375" style="56" bestFit="1" customWidth="1"/>
    <col min="4614" max="4864" width="9.125" style="56"/>
    <col min="4865" max="4865" width="94.625" style="56" customWidth="1"/>
    <col min="4866" max="4866" width="20.625" style="56" customWidth="1"/>
    <col min="4867" max="4868" width="9.125" style="56"/>
    <col min="4869" max="4869" width="11.375" style="56" bestFit="1" customWidth="1"/>
    <col min="4870" max="5120" width="9.125" style="56"/>
    <col min="5121" max="5121" width="94.625" style="56" customWidth="1"/>
    <col min="5122" max="5122" width="20.625" style="56" customWidth="1"/>
    <col min="5123" max="5124" width="9.125" style="56"/>
    <col min="5125" max="5125" width="11.375" style="56" bestFit="1" customWidth="1"/>
    <col min="5126" max="5376" width="9.125" style="56"/>
    <col min="5377" max="5377" width="94.625" style="56" customWidth="1"/>
    <col min="5378" max="5378" width="20.625" style="56" customWidth="1"/>
    <col min="5379" max="5380" width="9.125" style="56"/>
    <col min="5381" max="5381" width="11.375" style="56" bestFit="1" customWidth="1"/>
    <col min="5382" max="5632" width="9.125" style="56"/>
    <col min="5633" max="5633" width="94.625" style="56" customWidth="1"/>
    <col min="5634" max="5634" width="20.625" style="56" customWidth="1"/>
    <col min="5635" max="5636" width="9.125" style="56"/>
    <col min="5637" max="5637" width="11.375" style="56" bestFit="1" customWidth="1"/>
    <col min="5638" max="5888" width="9.125" style="56"/>
    <col min="5889" max="5889" width="94.625" style="56" customWidth="1"/>
    <col min="5890" max="5890" width="20.625" style="56" customWidth="1"/>
    <col min="5891" max="5892" width="9.125" style="56"/>
    <col min="5893" max="5893" width="11.375" style="56" bestFit="1" customWidth="1"/>
    <col min="5894" max="6144" width="9.125" style="56"/>
    <col min="6145" max="6145" width="94.625" style="56" customWidth="1"/>
    <col min="6146" max="6146" width="20.625" style="56" customWidth="1"/>
    <col min="6147" max="6148" width="9.125" style="56"/>
    <col min="6149" max="6149" width="11.375" style="56" bestFit="1" customWidth="1"/>
    <col min="6150" max="6400" width="9.125" style="56"/>
    <col min="6401" max="6401" width="94.625" style="56" customWidth="1"/>
    <col min="6402" max="6402" width="20.625" style="56" customWidth="1"/>
    <col min="6403" max="6404" width="9.125" style="56"/>
    <col min="6405" max="6405" width="11.375" style="56" bestFit="1" customWidth="1"/>
    <col min="6406" max="6656" width="9.125" style="56"/>
    <col min="6657" max="6657" width="94.625" style="56" customWidth="1"/>
    <col min="6658" max="6658" width="20.625" style="56" customWidth="1"/>
    <col min="6659" max="6660" width="9.125" style="56"/>
    <col min="6661" max="6661" width="11.375" style="56" bestFit="1" customWidth="1"/>
    <col min="6662" max="6912" width="9.125" style="56"/>
    <col min="6913" max="6913" width="94.625" style="56" customWidth="1"/>
    <col min="6914" max="6914" width="20.625" style="56" customWidth="1"/>
    <col min="6915" max="6916" width="9.125" style="56"/>
    <col min="6917" max="6917" width="11.375" style="56" bestFit="1" customWidth="1"/>
    <col min="6918" max="7168" width="9.125" style="56"/>
    <col min="7169" max="7169" width="94.625" style="56" customWidth="1"/>
    <col min="7170" max="7170" width="20.625" style="56" customWidth="1"/>
    <col min="7171" max="7172" width="9.125" style="56"/>
    <col min="7173" max="7173" width="11.375" style="56" bestFit="1" customWidth="1"/>
    <col min="7174" max="7424" width="9.125" style="56"/>
    <col min="7425" max="7425" width="94.625" style="56" customWidth="1"/>
    <col min="7426" max="7426" width="20.625" style="56" customWidth="1"/>
    <col min="7427" max="7428" width="9.125" style="56"/>
    <col min="7429" max="7429" width="11.375" style="56" bestFit="1" customWidth="1"/>
    <col min="7430" max="7680" width="9.125" style="56"/>
    <col min="7681" max="7681" width="94.625" style="56" customWidth="1"/>
    <col min="7682" max="7682" width="20.625" style="56" customWidth="1"/>
    <col min="7683" max="7684" width="9.125" style="56"/>
    <col min="7685" max="7685" width="11.375" style="56" bestFit="1" customWidth="1"/>
    <col min="7686" max="7936" width="9.125" style="56"/>
    <col min="7937" max="7937" width="94.625" style="56" customWidth="1"/>
    <col min="7938" max="7938" width="20.625" style="56" customWidth="1"/>
    <col min="7939" max="7940" width="9.125" style="56"/>
    <col min="7941" max="7941" width="11.375" style="56" bestFit="1" customWidth="1"/>
    <col min="7942" max="8192" width="9.125" style="56"/>
    <col min="8193" max="8193" width="94.625" style="56" customWidth="1"/>
    <col min="8194" max="8194" width="20.625" style="56" customWidth="1"/>
    <col min="8195" max="8196" width="9.125" style="56"/>
    <col min="8197" max="8197" width="11.375" style="56" bestFit="1" customWidth="1"/>
    <col min="8198" max="8448" width="9.125" style="56"/>
    <col min="8449" max="8449" width="94.625" style="56" customWidth="1"/>
    <col min="8450" max="8450" width="20.625" style="56" customWidth="1"/>
    <col min="8451" max="8452" width="9.125" style="56"/>
    <col min="8453" max="8453" width="11.375" style="56" bestFit="1" customWidth="1"/>
    <col min="8454" max="8704" width="9.125" style="56"/>
    <col min="8705" max="8705" width="94.625" style="56" customWidth="1"/>
    <col min="8706" max="8706" width="20.625" style="56" customWidth="1"/>
    <col min="8707" max="8708" width="9.125" style="56"/>
    <col min="8709" max="8709" width="11.375" style="56" bestFit="1" customWidth="1"/>
    <col min="8710" max="8960" width="9.125" style="56"/>
    <col min="8961" max="8961" width="94.625" style="56" customWidth="1"/>
    <col min="8962" max="8962" width="20.625" style="56" customWidth="1"/>
    <col min="8963" max="8964" width="9.125" style="56"/>
    <col min="8965" max="8965" width="11.375" style="56" bestFit="1" customWidth="1"/>
    <col min="8966" max="9216" width="9.125" style="56"/>
    <col min="9217" max="9217" width="94.625" style="56" customWidth="1"/>
    <col min="9218" max="9218" width="20.625" style="56" customWidth="1"/>
    <col min="9219" max="9220" width="9.125" style="56"/>
    <col min="9221" max="9221" width="11.375" style="56" bestFit="1" customWidth="1"/>
    <col min="9222" max="9472" width="9.125" style="56"/>
    <col min="9473" max="9473" width="94.625" style="56" customWidth="1"/>
    <col min="9474" max="9474" width="20.625" style="56" customWidth="1"/>
    <col min="9475" max="9476" width="9.125" style="56"/>
    <col min="9477" max="9477" width="11.375" style="56" bestFit="1" customWidth="1"/>
    <col min="9478" max="9728" width="9.125" style="56"/>
    <col min="9729" max="9729" width="94.625" style="56" customWidth="1"/>
    <col min="9730" max="9730" width="20.625" style="56" customWidth="1"/>
    <col min="9731" max="9732" width="9.125" style="56"/>
    <col min="9733" max="9733" width="11.375" style="56" bestFit="1" customWidth="1"/>
    <col min="9734" max="9984" width="9.125" style="56"/>
    <col min="9985" max="9985" width="94.625" style="56" customWidth="1"/>
    <col min="9986" max="9986" width="20.625" style="56" customWidth="1"/>
    <col min="9987" max="9988" width="9.125" style="56"/>
    <col min="9989" max="9989" width="11.375" style="56" bestFit="1" customWidth="1"/>
    <col min="9990" max="10240" width="9.125" style="56"/>
    <col min="10241" max="10241" width="94.625" style="56" customWidth="1"/>
    <col min="10242" max="10242" width="20.625" style="56" customWidth="1"/>
    <col min="10243" max="10244" width="9.125" style="56"/>
    <col min="10245" max="10245" width="11.375" style="56" bestFit="1" customWidth="1"/>
    <col min="10246" max="10496" width="9.125" style="56"/>
    <col min="10497" max="10497" width="94.625" style="56" customWidth="1"/>
    <col min="10498" max="10498" width="20.625" style="56" customWidth="1"/>
    <col min="10499" max="10500" width="9.125" style="56"/>
    <col min="10501" max="10501" width="11.375" style="56" bestFit="1" customWidth="1"/>
    <col min="10502" max="10752" width="9.125" style="56"/>
    <col min="10753" max="10753" width="94.625" style="56" customWidth="1"/>
    <col min="10754" max="10754" width="20.625" style="56" customWidth="1"/>
    <col min="10755" max="10756" width="9.125" style="56"/>
    <col min="10757" max="10757" width="11.375" style="56" bestFit="1" customWidth="1"/>
    <col min="10758" max="11008" width="9.125" style="56"/>
    <col min="11009" max="11009" width="94.625" style="56" customWidth="1"/>
    <col min="11010" max="11010" width="20.625" style="56" customWidth="1"/>
    <col min="11011" max="11012" width="9.125" style="56"/>
    <col min="11013" max="11013" width="11.375" style="56" bestFit="1" customWidth="1"/>
    <col min="11014" max="11264" width="9.125" style="56"/>
    <col min="11265" max="11265" width="94.625" style="56" customWidth="1"/>
    <col min="11266" max="11266" width="20.625" style="56" customWidth="1"/>
    <col min="11267" max="11268" width="9.125" style="56"/>
    <col min="11269" max="11269" width="11.375" style="56" bestFit="1" customWidth="1"/>
    <col min="11270" max="11520" width="9.125" style="56"/>
    <col min="11521" max="11521" width="94.625" style="56" customWidth="1"/>
    <col min="11522" max="11522" width="20.625" style="56" customWidth="1"/>
    <col min="11523" max="11524" width="9.125" style="56"/>
    <col min="11525" max="11525" width="11.375" style="56" bestFit="1" customWidth="1"/>
    <col min="11526" max="11776" width="9.125" style="56"/>
    <col min="11777" max="11777" width="94.625" style="56" customWidth="1"/>
    <col min="11778" max="11778" width="20.625" style="56" customWidth="1"/>
    <col min="11779" max="11780" width="9.125" style="56"/>
    <col min="11781" max="11781" width="11.375" style="56" bestFit="1" customWidth="1"/>
    <col min="11782" max="12032" width="9.125" style="56"/>
    <col min="12033" max="12033" width="94.625" style="56" customWidth="1"/>
    <col min="12034" max="12034" width="20.625" style="56" customWidth="1"/>
    <col min="12035" max="12036" width="9.125" style="56"/>
    <col min="12037" max="12037" width="11.375" style="56" bestFit="1" customWidth="1"/>
    <col min="12038" max="12288" width="9.125" style="56"/>
    <col min="12289" max="12289" width="94.625" style="56" customWidth="1"/>
    <col min="12290" max="12290" width="20.625" style="56" customWidth="1"/>
    <col min="12291" max="12292" width="9.125" style="56"/>
    <col min="12293" max="12293" width="11.375" style="56" bestFit="1" customWidth="1"/>
    <col min="12294" max="12544" width="9.125" style="56"/>
    <col min="12545" max="12545" width="94.625" style="56" customWidth="1"/>
    <col min="12546" max="12546" width="20.625" style="56" customWidth="1"/>
    <col min="12547" max="12548" width="9.125" style="56"/>
    <col min="12549" max="12549" width="11.375" style="56" bestFit="1" customWidth="1"/>
    <col min="12550" max="12800" width="9.125" style="56"/>
    <col min="12801" max="12801" width="94.625" style="56" customWidth="1"/>
    <col min="12802" max="12802" width="20.625" style="56" customWidth="1"/>
    <col min="12803" max="12804" width="9.125" style="56"/>
    <col min="12805" max="12805" width="11.375" style="56" bestFit="1" customWidth="1"/>
    <col min="12806" max="13056" width="9.125" style="56"/>
    <col min="13057" max="13057" width="94.625" style="56" customWidth="1"/>
    <col min="13058" max="13058" width="20.625" style="56" customWidth="1"/>
    <col min="13059" max="13060" width="9.125" style="56"/>
    <col min="13061" max="13061" width="11.375" style="56" bestFit="1" customWidth="1"/>
    <col min="13062" max="13312" width="9.125" style="56"/>
    <col min="13313" max="13313" width="94.625" style="56" customWidth="1"/>
    <col min="13314" max="13314" width="20.625" style="56" customWidth="1"/>
    <col min="13315" max="13316" width="9.125" style="56"/>
    <col min="13317" max="13317" width="11.375" style="56" bestFit="1" customWidth="1"/>
    <col min="13318" max="13568" width="9.125" style="56"/>
    <col min="13569" max="13569" width="94.625" style="56" customWidth="1"/>
    <col min="13570" max="13570" width="20.625" style="56" customWidth="1"/>
    <col min="13571" max="13572" width="9.125" style="56"/>
    <col min="13573" max="13573" width="11.375" style="56" bestFit="1" customWidth="1"/>
    <col min="13574" max="13824" width="9.125" style="56"/>
    <col min="13825" max="13825" width="94.625" style="56" customWidth="1"/>
    <col min="13826" max="13826" width="20.625" style="56" customWidth="1"/>
    <col min="13827" max="13828" width="9.125" style="56"/>
    <col min="13829" max="13829" width="11.375" style="56" bestFit="1" customWidth="1"/>
    <col min="13830" max="14080" width="9.125" style="56"/>
    <col min="14081" max="14081" width="94.625" style="56" customWidth="1"/>
    <col min="14082" max="14082" width="20.625" style="56" customWidth="1"/>
    <col min="14083" max="14084" width="9.125" style="56"/>
    <col min="14085" max="14085" width="11.375" style="56" bestFit="1" customWidth="1"/>
    <col min="14086" max="14336" width="9.125" style="56"/>
    <col min="14337" max="14337" width="94.625" style="56" customWidth="1"/>
    <col min="14338" max="14338" width="20.625" style="56" customWidth="1"/>
    <col min="14339" max="14340" width="9.125" style="56"/>
    <col min="14341" max="14341" width="11.375" style="56" bestFit="1" customWidth="1"/>
    <col min="14342" max="14592" width="9.125" style="56"/>
    <col min="14593" max="14593" width="94.625" style="56" customWidth="1"/>
    <col min="14594" max="14594" width="20.625" style="56" customWidth="1"/>
    <col min="14595" max="14596" width="9.125" style="56"/>
    <col min="14597" max="14597" width="11.375" style="56" bestFit="1" customWidth="1"/>
    <col min="14598" max="14848" width="9.125" style="56"/>
    <col min="14849" max="14849" width="94.625" style="56" customWidth="1"/>
    <col min="14850" max="14850" width="20.625" style="56" customWidth="1"/>
    <col min="14851" max="14852" width="9.125" style="56"/>
    <col min="14853" max="14853" width="11.375" style="56" bestFit="1" customWidth="1"/>
    <col min="14854" max="15104" width="9.125" style="56"/>
    <col min="15105" max="15105" width="94.625" style="56" customWidth="1"/>
    <col min="15106" max="15106" width="20.625" style="56" customWidth="1"/>
    <col min="15107" max="15108" width="9.125" style="56"/>
    <col min="15109" max="15109" width="11.375" style="56" bestFit="1" customWidth="1"/>
    <col min="15110" max="15360" width="9.125" style="56"/>
    <col min="15361" max="15361" width="94.625" style="56" customWidth="1"/>
    <col min="15362" max="15362" width="20.625" style="56" customWidth="1"/>
    <col min="15363" max="15364" width="9.125" style="56"/>
    <col min="15365" max="15365" width="11.375" style="56" bestFit="1" customWidth="1"/>
    <col min="15366" max="15616" width="9.125" style="56"/>
    <col min="15617" max="15617" width="94.625" style="56" customWidth="1"/>
    <col min="15618" max="15618" width="20.625" style="56" customWidth="1"/>
    <col min="15619" max="15620" width="9.125" style="56"/>
    <col min="15621" max="15621" width="11.375" style="56" bestFit="1" customWidth="1"/>
    <col min="15622" max="15872" width="9.125" style="56"/>
    <col min="15873" max="15873" width="94.625" style="56" customWidth="1"/>
    <col min="15874" max="15874" width="20.625" style="56" customWidth="1"/>
    <col min="15875" max="15876" width="9.125" style="56"/>
    <col min="15877" max="15877" width="11.375" style="56" bestFit="1" customWidth="1"/>
    <col min="15878" max="16128" width="9.125" style="56"/>
    <col min="16129" max="16129" width="94.625" style="56" customWidth="1"/>
    <col min="16130" max="16130" width="20.625" style="56" customWidth="1"/>
    <col min="16131" max="16132" width="9.125" style="56"/>
    <col min="16133" max="16133" width="11.375" style="56" bestFit="1" customWidth="1"/>
    <col min="16134" max="16384" width="9.125" style="56"/>
  </cols>
  <sheetData>
    <row r="1" spans="1:2" ht="38.950000000000003" customHeight="1" x14ac:dyDescent="0.3">
      <c r="A1" s="1083" t="s">
        <v>2357</v>
      </c>
      <c r="B1" s="1083"/>
    </row>
    <row r="2" spans="1:2" ht="17.7" x14ac:dyDescent="0.3">
      <c r="A2" s="1075" t="s">
        <v>5995</v>
      </c>
      <c r="B2" s="1075"/>
    </row>
    <row r="3" spans="1:2" ht="15.05" x14ac:dyDescent="0.25">
      <c r="A3" s="57"/>
      <c r="B3" s="57"/>
    </row>
    <row r="4" spans="1:2" ht="20.95" customHeight="1" x14ac:dyDescent="0.25">
      <c r="A4" s="1071" t="s">
        <v>2358</v>
      </c>
      <c r="B4" s="1071"/>
    </row>
    <row r="5" spans="1:2" ht="12.8" customHeight="1" x14ac:dyDescent="0.25">
      <c r="A5" s="1037"/>
      <c r="B5" s="1037"/>
    </row>
    <row r="6" spans="1:2" ht="9" customHeight="1" x14ac:dyDescent="0.25">
      <c r="A6" s="196"/>
      <c r="B6" s="196"/>
    </row>
    <row r="7" spans="1:2" ht="15.75" customHeight="1" x14ac:dyDescent="0.25">
      <c r="A7" s="197" t="s">
        <v>154</v>
      </c>
      <c r="B7" s="322" t="s">
        <v>313</v>
      </c>
    </row>
    <row r="8" spans="1:2" x14ac:dyDescent="0.25">
      <c r="A8" s="724" t="s">
        <v>6366</v>
      </c>
      <c r="B8" s="725">
        <f>SUM(B9:B22)</f>
        <v>1001207</v>
      </c>
    </row>
    <row r="9" spans="1:2" x14ac:dyDescent="0.25">
      <c r="A9" s="59" t="s">
        <v>156</v>
      </c>
      <c r="B9" s="78">
        <v>48507</v>
      </c>
    </row>
    <row r="10" spans="1:2" x14ac:dyDescent="0.25">
      <c r="A10" s="59" t="s">
        <v>6113</v>
      </c>
      <c r="B10" s="78">
        <v>140000</v>
      </c>
    </row>
    <row r="11" spans="1:2" x14ac:dyDescent="0.25">
      <c r="A11" s="59" t="s">
        <v>6116</v>
      </c>
      <c r="B11" s="78">
        <v>72000</v>
      </c>
    </row>
    <row r="12" spans="1:2" x14ac:dyDescent="0.25">
      <c r="A12" s="59" t="s">
        <v>6110</v>
      </c>
      <c r="B12" s="78">
        <v>130000</v>
      </c>
    </row>
    <row r="13" spans="1:2" x14ac:dyDescent="0.25">
      <c r="A13" s="182" t="s">
        <v>6129</v>
      </c>
      <c r="B13" s="83">
        <v>105518</v>
      </c>
    </row>
    <row r="14" spans="1:2" x14ac:dyDescent="0.25">
      <c r="A14" s="182" t="s">
        <v>6115</v>
      </c>
      <c r="B14" s="83">
        <v>68320</v>
      </c>
    </row>
    <row r="15" spans="1:2" x14ac:dyDescent="0.25">
      <c r="A15" s="182" t="s">
        <v>6112</v>
      </c>
      <c r="B15" s="83">
        <v>38227</v>
      </c>
    </row>
    <row r="16" spans="1:2" x14ac:dyDescent="0.25">
      <c r="A16" s="182" t="s">
        <v>6119</v>
      </c>
      <c r="B16" s="83">
        <v>45880</v>
      </c>
    </row>
    <row r="17" spans="1:2" x14ac:dyDescent="0.25">
      <c r="A17" s="182" t="s">
        <v>6106</v>
      </c>
      <c r="B17" s="83">
        <v>81984</v>
      </c>
    </row>
    <row r="18" spans="1:2" x14ac:dyDescent="0.25">
      <c r="A18" s="182" t="s">
        <v>697</v>
      </c>
      <c r="B18" s="83">
        <v>43920</v>
      </c>
    </row>
    <row r="19" spans="1:2" x14ac:dyDescent="0.25">
      <c r="A19" s="182" t="s">
        <v>6120</v>
      </c>
      <c r="B19" s="83">
        <v>90000</v>
      </c>
    </row>
    <row r="20" spans="1:2" x14ac:dyDescent="0.25">
      <c r="A20" s="182" t="s">
        <v>6107</v>
      </c>
      <c r="B20" s="83">
        <v>27664</v>
      </c>
    </row>
    <row r="21" spans="1:2" x14ac:dyDescent="0.25">
      <c r="A21" s="182" t="s">
        <v>1478</v>
      </c>
      <c r="B21" s="83">
        <v>35000</v>
      </c>
    </row>
    <row r="22" spans="1:2" x14ac:dyDescent="0.25">
      <c r="A22" s="182" t="s">
        <v>6300</v>
      </c>
      <c r="B22" s="83">
        <v>74187</v>
      </c>
    </row>
    <row r="23" spans="1:2" x14ac:dyDescent="0.25">
      <c r="A23" s="182"/>
      <c r="B23" s="83"/>
    </row>
    <row r="24" spans="1:2" x14ac:dyDescent="0.25">
      <c r="A24" s="724" t="s">
        <v>6367</v>
      </c>
      <c r="B24" s="725">
        <f>SUM(B25:B38)</f>
        <v>1085426</v>
      </c>
    </row>
    <row r="25" spans="1:2" x14ac:dyDescent="0.25">
      <c r="A25" s="59" t="s">
        <v>156</v>
      </c>
      <c r="B25" s="78">
        <v>120000</v>
      </c>
    </row>
    <row r="26" spans="1:2" x14ac:dyDescent="0.25">
      <c r="A26" s="59" t="s">
        <v>6113</v>
      </c>
      <c r="B26" s="78">
        <v>53060</v>
      </c>
    </row>
    <row r="27" spans="1:2" x14ac:dyDescent="0.25">
      <c r="A27" s="59" t="s">
        <v>6109</v>
      </c>
      <c r="B27" s="78">
        <v>99446</v>
      </c>
    </row>
    <row r="28" spans="1:2" x14ac:dyDescent="0.25">
      <c r="A28" s="59" t="s">
        <v>6116</v>
      </c>
      <c r="B28" s="78">
        <v>56000</v>
      </c>
    </row>
    <row r="29" spans="1:2" x14ac:dyDescent="0.25">
      <c r="A29" s="59" t="s">
        <v>6112</v>
      </c>
      <c r="B29" s="78">
        <v>65840</v>
      </c>
    </row>
    <row r="30" spans="1:2" x14ac:dyDescent="0.25">
      <c r="A30" s="59" t="s">
        <v>6128</v>
      </c>
      <c r="B30" s="78">
        <v>83600</v>
      </c>
    </row>
    <row r="31" spans="1:2" x14ac:dyDescent="0.25">
      <c r="A31" s="59" t="s">
        <v>6118</v>
      </c>
      <c r="B31" s="78">
        <v>111899</v>
      </c>
    </row>
    <row r="32" spans="1:2" x14ac:dyDescent="0.25">
      <c r="A32" s="59" t="s">
        <v>697</v>
      </c>
      <c r="B32" s="78">
        <v>75000</v>
      </c>
    </row>
    <row r="33" spans="1:2" x14ac:dyDescent="0.25">
      <c r="A33" s="59" t="s">
        <v>6120</v>
      </c>
      <c r="B33" s="78">
        <v>89950</v>
      </c>
    </row>
    <row r="34" spans="1:2" x14ac:dyDescent="0.25">
      <c r="A34" s="59" t="s">
        <v>6107</v>
      </c>
      <c r="B34" s="78">
        <v>49788</v>
      </c>
    </row>
    <row r="35" spans="1:2" x14ac:dyDescent="0.25">
      <c r="A35" s="59" t="s">
        <v>6275</v>
      </c>
      <c r="B35" s="78">
        <v>143000</v>
      </c>
    </row>
    <row r="36" spans="1:2" x14ac:dyDescent="0.25">
      <c r="A36" s="59" t="s">
        <v>6103</v>
      </c>
      <c r="B36" s="78">
        <v>46864</v>
      </c>
    </row>
    <row r="37" spans="1:2" x14ac:dyDescent="0.25">
      <c r="A37" s="59" t="s">
        <v>6300</v>
      </c>
      <c r="B37" s="78">
        <v>50000</v>
      </c>
    </row>
    <row r="38" spans="1:2" x14ac:dyDescent="0.25">
      <c r="A38" s="59" t="s">
        <v>6123</v>
      </c>
      <c r="B38" s="78">
        <v>40979</v>
      </c>
    </row>
    <row r="39" spans="1:2" ht="13.75" thickBot="1" x14ac:dyDescent="0.3">
      <c r="A39" s="727"/>
      <c r="B39" s="728"/>
    </row>
    <row r="40" spans="1:2" ht="25.55" customHeight="1" thickBot="1" x14ac:dyDescent="0.3">
      <c r="A40" s="62" t="s">
        <v>6023</v>
      </c>
      <c r="B40" s="63">
        <f>SUM(B8,B24)</f>
        <v>2086633</v>
      </c>
    </row>
    <row r="42" spans="1:2" x14ac:dyDescent="0.25">
      <c r="A42" s="56" t="s">
        <v>1270</v>
      </c>
    </row>
  </sheetData>
  <mergeCells count="3">
    <mergeCell ref="A1:B1"/>
    <mergeCell ref="A2:B2"/>
    <mergeCell ref="A4:B5"/>
  </mergeCells>
  <printOptions horizontalCentered="1"/>
  <pageMargins left="0.59055118110236227" right="0.59055118110236227" top="0.70866141732283472" bottom="0.70866141732283472" header="0.27559055118110237" footer="0.27559055118110237"/>
  <pageSetup paperSize="9" scale="78" firstPageNumber="66" orientation="portrait" useFirstPageNumber="1" r:id="rId1"/>
  <headerFooter alignWithMargins="0">
    <oddHeader>&amp;C&amp;"Times New Roman,Grassetto"&amp;14&amp;A</oddHeader>
    <oddFooter>&amp;C&amp;"Times New Roman,Normale"&amp;12&amp;P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"/>
  <sheetViews>
    <sheetView zoomScaleNormal="100" workbookViewId="0">
      <selection activeCell="A22" sqref="A22"/>
    </sheetView>
  </sheetViews>
  <sheetFormatPr defaultRowHeight="13.1" x14ac:dyDescent="0.25"/>
  <cols>
    <col min="1" max="1" width="96.125" style="56" customWidth="1"/>
    <col min="2" max="2" width="20.625" style="198" customWidth="1"/>
    <col min="3" max="4" width="9.125" style="56"/>
    <col min="5" max="5" width="11.375" style="56" bestFit="1" customWidth="1"/>
    <col min="6" max="256" width="9.125" style="56"/>
    <col min="257" max="257" width="94.625" style="56" customWidth="1"/>
    <col min="258" max="258" width="20.625" style="56" customWidth="1"/>
    <col min="259" max="260" width="9.125" style="56"/>
    <col min="261" max="261" width="11.375" style="56" bestFit="1" customWidth="1"/>
    <col min="262" max="512" width="9.125" style="56"/>
    <col min="513" max="513" width="94.625" style="56" customWidth="1"/>
    <col min="514" max="514" width="20.625" style="56" customWidth="1"/>
    <col min="515" max="516" width="9.125" style="56"/>
    <col min="517" max="517" width="11.375" style="56" bestFit="1" customWidth="1"/>
    <col min="518" max="768" width="9.125" style="56"/>
    <col min="769" max="769" width="94.625" style="56" customWidth="1"/>
    <col min="770" max="770" width="20.625" style="56" customWidth="1"/>
    <col min="771" max="772" width="9.125" style="56"/>
    <col min="773" max="773" width="11.375" style="56" bestFit="1" customWidth="1"/>
    <col min="774" max="1024" width="9.125" style="56"/>
    <col min="1025" max="1025" width="94.625" style="56" customWidth="1"/>
    <col min="1026" max="1026" width="20.625" style="56" customWidth="1"/>
    <col min="1027" max="1028" width="9.125" style="56"/>
    <col min="1029" max="1029" width="11.375" style="56" bestFit="1" customWidth="1"/>
    <col min="1030" max="1280" width="9.125" style="56"/>
    <col min="1281" max="1281" width="94.625" style="56" customWidth="1"/>
    <col min="1282" max="1282" width="20.625" style="56" customWidth="1"/>
    <col min="1283" max="1284" width="9.125" style="56"/>
    <col min="1285" max="1285" width="11.375" style="56" bestFit="1" customWidth="1"/>
    <col min="1286" max="1536" width="9.125" style="56"/>
    <col min="1537" max="1537" width="94.625" style="56" customWidth="1"/>
    <col min="1538" max="1538" width="20.625" style="56" customWidth="1"/>
    <col min="1539" max="1540" width="9.125" style="56"/>
    <col min="1541" max="1541" width="11.375" style="56" bestFit="1" customWidth="1"/>
    <col min="1542" max="1792" width="9.125" style="56"/>
    <col min="1793" max="1793" width="94.625" style="56" customWidth="1"/>
    <col min="1794" max="1794" width="20.625" style="56" customWidth="1"/>
    <col min="1795" max="1796" width="9.125" style="56"/>
    <col min="1797" max="1797" width="11.375" style="56" bestFit="1" customWidth="1"/>
    <col min="1798" max="2048" width="9.125" style="56"/>
    <col min="2049" max="2049" width="94.625" style="56" customWidth="1"/>
    <col min="2050" max="2050" width="20.625" style="56" customWidth="1"/>
    <col min="2051" max="2052" width="9.125" style="56"/>
    <col min="2053" max="2053" width="11.375" style="56" bestFit="1" customWidth="1"/>
    <col min="2054" max="2304" width="9.125" style="56"/>
    <col min="2305" max="2305" width="94.625" style="56" customWidth="1"/>
    <col min="2306" max="2306" width="20.625" style="56" customWidth="1"/>
    <col min="2307" max="2308" width="9.125" style="56"/>
    <col min="2309" max="2309" width="11.375" style="56" bestFit="1" customWidth="1"/>
    <col min="2310" max="2560" width="9.125" style="56"/>
    <col min="2561" max="2561" width="94.625" style="56" customWidth="1"/>
    <col min="2562" max="2562" width="20.625" style="56" customWidth="1"/>
    <col min="2563" max="2564" width="9.125" style="56"/>
    <col min="2565" max="2565" width="11.375" style="56" bestFit="1" customWidth="1"/>
    <col min="2566" max="2816" width="9.125" style="56"/>
    <col min="2817" max="2817" width="94.625" style="56" customWidth="1"/>
    <col min="2818" max="2818" width="20.625" style="56" customWidth="1"/>
    <col min="2819" max="2820" width="9.125" style="56"/>
    <col min="2821" max="2821" width="11.375" style="56" bestFit="1" customWidth="1"/>
    <col min="2822" max="3072" width="9.125" style="56"/>
    <col min="3073" max="3073" width="94.625" style="56" customWidth="1"/>
    <col min="3074" max="3074" width="20.625" style="56" customWidth="1"/>
    <col min="3075" max="3076" width="9.125" style="56"/>
    <col min="3077" max="3077" width="11.375" style="56" bestFit="1" customWidth="1"/>
    <col min="3078" max="3328" width="9.125" style="56"/>
    <col min="3329" max="3329" width="94.625" style="56" customWidth="1"/>
    <col min="3330" max="3330" width="20.625" style="56" customWidth="1"/>
    <col min="3331" max="3332" width="9.125" style="56"/>
    <col min="3333" max="3333" width="11.375" style="56" bestFit="1" customWidth="1"/>
    <col min="3334" max="3584" width="9.125" style="56"/>
    <col min="3585" max="3585" width="94.625" style="56" customWidth="1"/>
    <col min="3586" max="3586" width="20.625" style="56" customWidth="1"/>
    <col min="3587" max="3588" width="9.125" style="56"/>
    <col min="3589" max="3589" width="11.375" style="56" bestFit="1" customWidth="1"/>
    <col min="3590" max="3840" width="9.125" style="56"/>
    <col min="3841" max="3841" width="94.625" style="56" customWidth="1"/>
    <col min="3842" max="3842" width="20.625" style="56" customWidth="1"/>
    <col min="3843" max="3844" width="9.125" style="56"/>
    <col min="3845" max="3845" width="11.375" style="56" bestFit="1" customWidth="1"/>
    <col min="3846" max="4096" width="9.125" style="56"/>
    <col min="4097" max="4097" width="94.625" style="56" customWidth="1"/>
    <col min="4098" max="4098" width="20.625" style="56" customWidth="1"/>
    <col min="4099" max="4100" width="9.125" style="56"/>
    <col min="4101" max="4101" width="11.375" style="56" bestFit="1" customWidth="1"/>
    <col min="4102" max="4352" width="9.125" style="56"/>
    <col min="4353" max="4353" width="94.625" style="56" customWidth="1"/>
    <col min="4354" max="4354" width="20.625" style="56" customWidth="1"/>
    <col min="4355" max="4356" width="9.125" style="56"/>
    <col min="4357" max="4357" width="11.375" style="56" bestFit="1" customWidth="1"/>
    <col min="4358" max="4608" width="9.125" style="56"/>
    <col min="4609" max="4609" width="94.625" style="56" customWidth="1"/>
    <col min="4610" max="4610" width="20.625" style="56" customWidth="1"/>
    <col min="4611" max="4612" width="9.125" style="56"/>
    <col min="4613" max="4613" width="11.375" style="56" bestFit="1" customWidth="1"/>
    <col min="4614" max="4864" width="9.125" style="56"/>
    <col min="4865" max="4865" width="94.625" style="56" customWidth="1"/>
    <col min="4866" max="4866" width="20.625" style="56" customWidth="1"/>
    <col min="4867" max="4868" width="9.125" style="56"/>
    <col min="4869" max="4869" width="11.375" style="56" bestFit="1" customWidth="1"/>
    <col min="4870" max="5120" width="9.125" style="56"/>
    <col min="5121" max="5121" width="94.625" style="56" customWidth="1"/>
    <col min="5122" max="5122" width="20.625" style="56" customWidth="1"/>
    <col min="5123" max="5124" width="9.125" style="56"/>
    <col min="5125" max="5125" width="11.375" style="56" bestFit="1" customWidth="1"/>
    <col min="5126" max="5376" width="9.125" style="56"/>
    <col min="5377" max="5377" width="94.625" style="56" customWidth="1"/>
    <col min="5378" max="5378" width="20.625" style="56" customWidth="1"/>
    <col min="5379" max="5380" width="9.125" style="56"/>
    <col min="5381" max="5381" width="11.375" style="56" bestFit="1" customWidth="1"/>
    <col min="5382" max="5632" width="9.125" style="56"/>
    <col min="5633" max="5633" width="94.625" style="56" customWidth="1"/>
    <col min="5634" max="5634" width="20.625" style="56" customWidth="1"/>
    <col min="5635" max="5636" width="9.125" style="56"/>
    <col min="5637" max="5637" width="11.375" style="56" bestFit="1" customWidth="1"/>
    <col min="5638" max="5888" width="9.125" style="56"/>
    <col min="5889" max="5889" width="94.625" style="56" customWidth="1"/>
    <col min="5890" max="5890" width="20.625" style="56" customWidth="1"/>
    <col min="5891" max="5892" width="9.125" style="56"/>
    <col min="5893" max="5893" width="11.375" style="56" bestFit="1" customWidth="1"/>
    <col min="5894" max="6144" width="9.125" style="56"/>
    <col min="6145" max="6145" width="94.625" style="56" customWidth="1"/>
    <col min="6146" max="6146" width="20.625" style="56" customWidth="1"/>
    <col min="6147" max="6148" width="9.125" style="56"/>
    <col min="6149" max="6149" width="11.375" style="56" bestFit="1" customWidth="1"/>
    <col min="6150" max="6400" width="9.125" style="56"/>
    <col min="6401" max="6401" width="94.625" style="56" customWidth="1"/>
    <col min="6402" max="6402" width="20.625" style="56" customWidth="1"/>
    <col min="6403" max="6404" width="9.125" style="56"/>
    <col min="6405" max="6405" width="11.375" style="56" bestFit="1" customWidth="1"/>
    <col min="6406" max="6656" width="9.125" style="56"/>
    <col min="6657" max="6657" width="94.625" style="56" customWidth="1"/>
    <col min="6658" max="6658" width="20.625" style="56" customWidth="1"/>
    <col min="6659" max="6660" width="9.125" style="56"/>
    <col min="6661" max="6661" width="11.375" style="56" bestFit="1" customWidth="1"/>
    <col min="6662" max="6912" width="9.125" style="56"/>
    <col min="6913" max="6913" width="94.625" style="56" customWidth="1"/>
    <col min="6914" max="6914" width="20.625" style="56" customWidth="1"/>
    <col min="6915" max="6916" width="9.125" style="56"/>
    <col min="6917" max="6917" width="11.375" style="56" bestFit="1" customWidth="1"/>
    <col min="6918" max="7168" width="9.125" style="56"/>
    <col min="7169" max="7169" width="94.625" style="56" customWidth="1"/>
    <col min="7170" max="7170" width="20.625" style="56" customWidth="1"/>
    <col min="7171" max="7172" width="9.125" style="56"/>
    <col min="7173" max="7173" width="11.375" style="56" bestFit="1" customWidth="1"/>
    <col min="7174" max="7424" width="9.125" style="56"/>
    <col min="7425" max="7425" width="94.625" style="56" customWidth="1"/>
    <col min="7426" max="7426" width="20.625" style="56" customWidth="1"/>
    <col min="7427" max="7428" width="9.125" style="56"/>
    <col min="7429" max="7429" width="11.375" style="56" bestFit="1" customWidth="1"/>
    <col min="7430" max="7680" width="9.125" style="56"/>
    <col min="7681" max="7681" width="94.625" style="56" customWidth="1"/>
    <col min="7682" max="7682" width="20.625" style="56" customWidth="1"/>
    <col min="7683" max="7684" width="9.125" style="56"/>
    <col min="7685" max="7685" width="11.375" style="56" bestFit="1" customWidth="1"/>
    <col min="7686" max="7936" width="9.125" style="56"/>
    <col min="7937" max="7937" width="94.625" style="56" customWidth="1"/>
    <col min="7938" max="7938" width="20.625" style="56" customWidth="1"/>
    <col min="7939" max="7940" width="9.125" style="56"/>
    <col min="7941" max="7941" width="11.375" style="56" bestFit="1" customWidth="1"/>
    <col min="7942" max="8192" width="9.125" style="56"/>
    <col min="8193" max="8193" width="94.625" style="56" customWidth="1"/>
    <col min="8194" max="8194" width="20.625" style="56" customWidth="1"/>
    <col min="8195" max="8196" width="9.125" style="56"/>
    <col min="8197" max="8197" width="11.375" style="56" bestFit="1" customWidth="1"/>
    <col min="8198" max="8448" width="9.125" style="56"/>
    <col min="8449" max="8449" width="94.625" style="56" customWidth="1"/>
    <col min="8450" max="8450" width="20.625" style="56" customWidth="1"/>
    <col min="8451" max="8452" width="9.125" style="56"/>
    <col min="8453" max="8453" width="11.375" style="56" bestFit="1" customWidth="1"/>
    <col min="8454" max="8704" width="9.125" style="56"/>
    <col min="8705" max="8705" width="94.625" style="56" customWidth="1"/>
    <col min="8706" max="8706" width="20.625" style="56" customWidth="1"/>
    <col min="8707" max="8708" width="9.125" style="56"/>
    <col min="8709" max="8709" width="11.375" style="56" bestFit="1" customWidth="1"/>
    <col min="8710" max="8960" width="9.125" style="56"/>
    <col min="8961" max="8961" width="94.625" style="56" customWidth="1"/>
    <col min="8962" max="8962" width="20.625" style="56" customWidth="1"/>
    <col min="8963" max="8964" width="9.125" style="56"/>
    <col min="8965" max="8965" width="11.375" style="56" bestFit="1" customWidth="1"/>
    <col min="8966" max="9216" width="9.125" style="56"/>
    <col min="9217" max="9217" width="94.625" style="56" customWidth="1"/>
    <col min="9218" max="9218" width="20.625" style="56" customWidth="1"/>
    <col min="9219" max="9220" width="9.125" style="56"/>
    <col min="9221" max="9221" width="11.375" style="56" bestFit="1" customWidth="1"/>
    <col min="9222" max="9472" width="9.125" style="56"/>
    <col min="9473" max="9473" width="94.625" style="56" customWidth="1"/>
    <col min="9474" max="9474" width="20.625" style="56" customWidth="1"/>
    <col min="9475" max="9476" width="9.125" style="56"/>
    <col min="9477" max="9477" width="11.375" style="56" bestFit="1" customWidth="1"/>
    <col min="9478" max="9728" width="9.125" style="56"/>
    <col min="9729" max="9729" width="94.625" style="56" customWidth="1"/>
    <col min="9730" max="9730" width="20.625" style="56" customWidth="1"/>
    <col min="9731" max="9732" width="9.125" style="56"/>
    <col min="9733" max="9733" width="11.375" style="56" bestFit="1" customWidth="1"/>
    <col min="9734" max="9984" width="9.125" style="56"/>
    <col min="9985" max="9985" width="94.625" style="56" customWidth="1"/>
    <col min="9986" max="9986" width="20.625" style="56" customWidth="1"/>
    <col min="9987" max="9988" width="9.125" style="56"/>
    <col min="9989" max="9989" width="11.375" style="56" bestFit="1" customWidth="1"/>
    <col min="9990" max="10240" width="9.125" style="56"/>
    <col min="10241" max="10241" width="94.625" style="56" customWidth="1"/>
    <col min="10242" max="10242" width="20.625" style="56" customWidth="1"/>
    <col min="10243" max="10244" width="9.125" style="56"/>
    <col min="10245" max="10245" width="11.375" style="56" bestFit="1" customWidth="1"/>
    <col min="10246" max="10496" width="9.125" style="56"/>
    <col min="10497" max="10497" width="94.625" style="56" customWidth="1"/>
    <col min="10498" max="10498" width="20.625" style="56" customWidth="1"/>
    <col min="10499" max="10500" width="9.125" style="56"/>
    <col min="10501" max="10501" width="11.375" style="56" bestFit="1" customWidth="1"/>
    <col min="10502" max="10752" width="9.125" style="56"/>
    <col min="10753" max="10753" width="94.625" style="56" customWidth="1"/>
    <col min="10754" max="10754" width="20.625" style="56" customWidth="1"/>
    <col min="10755" max="10756" width="9.125" style="56"/>
    <col min="10757" max="10757" width="11.375" style="56" bestFit="1" customWidth="1"/>
    <col min="10758" max="11008" width="9.125" style="56"/>
    <col min="11009" max="11009" width="94.625" style="56" customWidth="1"/>
    <col min="11010" max="11010" width="20.625" style="56" customWidth="1"/>
    <col min="11011" max="11012" width="9.125" style="56"/>
    <col min="11013" max="11013" width="11.375" style="56" bestFit="1" customWidth="1"/>
    <col min="11014" max="11264" width="9.125" style="56"/>
    <col min="11265" max="11265" width="94.625" style="56" customWidth="1"/>
    <col min="11266" max="11266" width="20.625" style="56" customWidth="1"/>
    <col min="11267" max="11268" width="9.125" style="56"/>
    <col min="11269" max="11269" width="11.375" style="56" bestFit="1" customWidth="1"/>
    <col min="11270" max="11520" width="9.125" style="56"/>
    <col min="11521" max="11521" width="94.625" style="56" customWidth="1"/>
    <col min="11522" max="11522" width="20.625" style="56" customWidth="1"/>
    <col min="11523" max="11524" width="9.125" style="56"/>
    <col min="11525" max="11525" width="11.375" style="56" bestFit="1" customWidth="1"/>
    <col min="11526" max="11776" width="9.125" style="56"/>
    <col min="11777" max="11777" width="94.625" style="56" customWidth="1"/>
    <col min="11778" max="11778" width="20.625" style="56" customWidth="1"/>
    <col min="11779" max="11780" width="9.125" style="56"/>
    <col min="11781" max="11781" width="11.375" style="56" bestFit="1" customWidth="1"/>
    <col min="11782" max="12032" width="9.125" style="56"/>
    <col min="12033" max="12033" width="94.625" style="56" customWidth="1"/>
    <col min="12034" max="12034" width="20.625" style="56" customWidth="1"/>
    <col min="12035" max="12036" width="9.125" style="56"/>
    <col min="12037" max="12037" width="11.375" style="56" bestFit="1" customWidth="1"/>
    <col min="12038" max="12288" width="9.125" style="56"/>
    <col min="12289" max="12289" width="94.625" style="56" customWidth="1"/>
    <col min="12290" max="12290" width="20.625" style="56" customWidth="1"/>
    <col min="12291" max="12292" width="9.125" style="56"/>
    <col min="12293" max="12293" width="11.375" style="56" bestFit="1" customWidth="1"/>
    <col min="12294" max="12544" width="9.125" style="56"/>
    <col min="12545" max="12545" width="94.625" style="56" customWidth="1"/>
    <col min="12546" max="12546" width="20.625" style="56" customWidth="1"/>
    <col min="12547" max="12548" width="9.125" style="56"/>
    <col min="12549" max="12549" width="11.375" style="56" bestFit="1" customWidth="1"/>
    <col min="12550" max="12800" width="9.125" style="56"/>
    <col min="12801" max="12801" width="94.625" style="56" customWidth="1"/>
    <col min="12802" max="12802" width="20.625" style="56" customWidth="1"/>
    <col min="12803" max="12804" width="9.125" style="56"/>
    <col min="12805" max="12805" width="11.375" style="56" bestFit="1" customWidth="1"/>
    <col min="12806" max="13056" width="9.125" style="56"/>
    <col min="13057" max="13057" width="94.625" style="56" customWidth="1"/>
    <col min="13058" max="13058" width="20.625" style="56" customWidth="1"/>
    <col min="13059" max="13060" width="9.125" style="56"/>
    <col min="13061" max="13061" width="11.375" style="56" bestFit="1" customWidth="1"/>
    <col min="13062" max="13312" width="9.125" style="56"/>
    <col min="13313" max="13313" width="94.625" style="56" customWidth="1"/>
    <col min="13314" max="13314" width="20.625" style="56" customWidth="1"/>
    <col min="13315" max="13316" width="9.125" style="56"/>
    <col min="13317" max="13317" width="11.375" style="56" bestFit="1" customWidth="1"/>
    <col min="13318" max="13568" width="9.125" style="56"/>
    <col min="13569" max="13569" width="94.625" style="56" customWidth="1"/>
    <col min="13570" max="13570" width="20.625" style="56" customWidth="1"/>
    <col min="13571" max="13572" width="9.125" style="56"/>
    <col min="13573" max="13573" width="11.375" style="56" bestFit="1" customWidth="1"/>
    <col min="13574" max="13824" width="9.125" style="56"/>
    <col min="13825" max="13825" width="94.625" style="56" customWidth="1"/>
    <col min="13826" max="13826" width="20.625" style="56" customWidth="1"/>
    <col min="13827" max="13828" width="9.125" style="56"/>
    <col min="13829" max="13829" width="11.375" style="56" bestFit="1" customWidth="1"/>
    <col min="13830" max="14080" width="9.125" style="56"/>
    <col min="14081" max="14081" width="94.625" style="56" customWidth="1"/>
    <col min="14082" max="14082" width="20.625" style="56" customWidth="1"/>
    <col min="14083" max="14084" width="9.125" style="56"/>
    <col min="14085" max="14085" width="11.375" style="56" bestFit="1" customWidth="1"/>
    <col min="14086" max="14336" width="9.125" style="56"/>
    <col min="14337" max="14337" width="94.625" style="56" customWidth="1"/>
    <col min="14338" max="14338" width="20.625" style="56" customWidth="1"/>
    <col min="14339" max="14340" width="9.125" style="56"/>
    <col min="14341" max="14341" width="11.375" style="56" bestFit="1" customWidth="1"/>
    <col min="14342" max="14592" width="9.125" style="56"/>
    <col min="14593" max="14593" width="94.625" style="56" customWidth="1"/>
    <col min="14594" max="14594" width="20.625" style="56" customWidth="1"/>
    <col min="14595" max="14596" width="9.125" style="56"/>
    <col min="14597" max="14597" width="11.375" style="56" bestFit="1" customWidth="1"/>
    <col min="14598" max="14848" width="9.125" style="56"/>
    <col min="14849" max="14849" width="94.625" style="56" customWidth="1"/>
    <col min="14850" max="14850" width="20.625" style="56" customWidth="1"/>
    <col min="14851" max="14852" width="9.125" style="56"/>
    <col min="14853" max="14853" width="11.375" style="56" bestFit="1" customWidth="1"/>
    <col min="14854" max="15104" width="9.125" style="56"/>
    <col min="15105" max="15105" width="94.625" style="56" customWidth="1"/>
    <col min="15106" max="15106" width="20.625" style="56" customWidth="1"/>
    <col min="15107" max="15108" width="9.125" style="56"/>
    <col min="15109" max="15109" width="11.375" style="56" bestFit="1" customWidth="1"/>
    <col min="15110" max="15360" width="9.125" style="56"/>
    <col min="15361" max="15361" width="94.625" style="56" customWidth="1"/>
    <col min="15362" max="15362" width="20.625" style="56" customWidth="1"/>
    <col min="15363" max="15364" width="9.125" style="56"/>
    <col min="15365" max="15365" width="11.375" style="56" bestFit="1" customWidth="1"/>
    <col min="15366" max="15616" width="9.125" style="56"/>
    <col min="15617" max="15617" width="94.625" style="56" customWidth="1"/>
    <col min="15618" max="15618" width="20.625" style="56" customWidth="1"/>
    <col min="15619" max="15620" width="9.125" style="56"/>
    <col min="15621" max="15621" width="11.375" style="56" bestFit="1" customWidth="1"/>
    <col min="15622" max="15872" width="9.125" style="56"/>
    <col min="15873" max="15873" width="94.625" style="56" customWidth="1"/>
    <col min="15874" max="15874" width="20.625" style="56" customWidth="1"/>
    <col min="15875" max="15876" width="9.125" style="56"/>
    <col min="15877" max="15877" width="11.375" style="56" bestFit="1" customWidth="1"/>
    <col min="15878" max="16128" width="9.125" style="56"/>
    <col min="16129" max="16129" width="94.625" style="56" customWidth="1"/>
    <col min="16130" max="16130" width="20.625" style="56" customWidth="1"/>
    <col min="16131" max="16132" width="9.125" style="56"/>
    <col min="16133" max="16133" width="11.375" style="56" bestFit="1" customWidth="1"/>
    <col min="16134" max="16384" width="9.125" style="56"/>
  </cols>
  <sheetData>
    <row r="1" spans="1:5" ht="38.950000000000003" customHeight="1" x14ac:dyDescent="0.3">
      <c r="A1" s="1083" t="s">
        <v>6365</v>
      </c>
      <c r="B1" s="1083"/>
    </row>
    <row r="2" spans="1:5" ht="17.7" x14ac:dyDescent="0.3">
      <c r="A2" s="1075" t="s">
        <v>5995</v>
      </c>
      <c r="B2" s="1075"/>
    </row>
    <row r="3" spans="1:5" ht="15.05" x14ac:dyDescent="0.25">
      <c r="A3" s="57"/>
      <c r="B3" s="57"/>
    </row>
    <row r="4" spans="1:5" ht="20.95" customHeight="1" x14ac:dyDescent="0.25">
      <c r="A4" s="1071" t="s">
        <v>2372</v>
      </c>
      <c r="B4" s="1071"/>
    </row>
    <row r="5" spans="1:5" ht="12.8" customHeight="1" x14ac:dyDescent="0.25">
      <c r="A5" s="1037"/>
      <c r="B5" s="1037"/>
    </row>
    <row r="6" spans="1:5" ht="9" customHeight="1" x14ac:dyDescent="0.25">
      <c r="A6" s="196"/>
      <c r="B6" s="196"/>
    </row>
    <row r="7" spans="1:5" ht="15.75" customHeight="1" x14ac:dyDescent="0.25">
      <c r="A7" s="197" t="s">
        <v>6364</v>
      </c>
      <c r="B7" s="322" t="s">
        <v>313</v>
      </c>
    </row>
    <row r="8" spans="1:5" ht="26.2" x14ac:dyDescent="0.25">
      <c r="A8" s="721" t="s">
        <v>6363</v>
      </c>
      <c r="B8" s="201">
        <v>97523.6</v>
      </c>
      <c r="E8" s="2"/>
    </row>
    <row r="9" spans="1:5" ht="13.75" thickBot="1" x14ac:dyDescent="0.3">
      <c r="A9" s="722"/>
      <c r="B9" s="723"/>
      <c r="E9" s="2"/>
    </row>
    <row r="10" spans="1:5" ht="25.55" customHeight="1" thickBot="1" x14ac:dyDescent="0.3">
      <c r="A10" s="62" t="s">
        <v>6023</v>
      </c>
      <c r="B10" s="63">
        <f>SUM(B8)</f>
        <v>97523.6</v>
      </c>
    </row>
    <row r="12" spans="1:5" x14ac:dyDescent="0.25">
      <c r="A12" s="237"/>
    </row>
    <row r="13" spans="1:5" x14ac:dyDescent="0.25">
      <c r="A13" s="56" t="s">
        <v>1270</v>
      </c>
    </row>
  </sheetData>
  <mergeCells count="3">
    <mergeCell ref="A1:B1"/>
    <mergeCell ref="A2:B2"/>
    <mergeCell ref="A4:B5"/>
  </mergeCells>
  <printOptions horizontalCentered="1"/>
  <pageMargins left="0.59055118110236227" right="0.59055118110236227" top="0.70866141732283472" bottom="0.70866141732283472" header="0.27559055118110237" footer="0.27559055118110237"/>
  <pageSetup paperSize="9" scale="78" firstPageNumber="67" orientation="portrait" useFirstPageNumber="1" r:id="rId1"/>
  <headerFooter alignWithMargins="0">
    <oddHeader>&amp;C&amp;"Times New Roman,Grassetto"&amp;14&amp;A</oddHeader>
    <oddFooter>&amp;C&amp;"Times New Roman,Normale"&amp;12&amp;P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7"/>
  <sheetViews>
    <sheetView zoomScaleNormal="100" workbookViewId="0">
      <selection activeCell="B128" sqref="B128"/>
    </sheetView>
  </sheetViews>
  <sheetFormatPr defaultColWidth="9.125" defaultRowHeight="14.4" x14ac:dyDescent="0.25"/>
  <cols>
    <col min="1" max="1" width="12.5" style="441" customWidth="1"/>
    <col min="2" max="2" width="78.125" style="441" customWidth="1"/>
    <col min="3" max="3" width="18.875" style="441" customWidth="1"/>
    <col min="4" max="5" width="9.125" style="441"/>
    <col min="6" max="6" width="15.5" style="441" customWidth="1"/>
    <col min="7" max="7" width="13.625" style="441" customWidth="1"/>
    <col min="8" max="8" width="10.5" style="441" bestFit="1" customWidth="1"/>
    <col min="9" max="16384" width="9.125" style="441"/>
  </cols>
  <sheetData>
    <row r="1" spans="1:3" ht="15.05" x14ac:dyDescent="0.25">
      <c r="A1" s="1089" t="s">
        <v>10770</v>
      </c>
      <c r="B1" s="1089"/>
      <c r="C1" s="1089"/>
    </row>
    <row r="2" spans="1:3" ht="8.1999999999999993" customHeight="1" x14ac:dyDescent="0.25"/>
    <row r="3" spans="1:3" ht="20.95" customHeight="1" x14ac:dyDescent="0.25">
      <c r="A3" s="1090" t="s">
        <v>164</v>
      </c>
      <c r="B3" s="1091"/>
      <c r="C3" s="1092"/>
    </row>
    <row r="4" spans="1:3" ht="9" customHeight="1" x14ac:dyDescent="0.25">
      <c r="A4" s="196"/>
      <c r="B4" s="196"/>
      <c r="C4" s="196"/>
    </row>
    <row r="5" spans="1:3" s="445" customFormat="1" ht="24.05" customHeight="1" x14ac:dyDescent="0.25">
      <c r="A5" s="442" t="s">
        <v>165</v>
      </c>
      <c r="B5" s="443" t="s">
        <v>166</v>
      </c>
      <c r="C5" s="444" t="s">
        <v>167</v>
      </c>
    </row>
    <row r="6" spans="1:3" ht="15.05" x14ac:dyDescent="0.3">
      <c r="A6" s="446" t="s">
        <v>168</v>
      </c>
      <c r="B6" s="447" t="s">
        <v>2406</v>
      </c>
      <c r="C6" s="448">
        <f>SUM(C7:C70)</f>
        <v>164153646.28</v>
      </c>
    </row>
    <row r="7" spans="1:3" x14ac:dyDescent="0.25">
      <c r="A7" s="59" t="s">
        <v>74</v>
      </c>
      <c r="B7" s="77" t="s">
        <v>75</v>
      </c>
      <c r="C7" s="78">
        <v>7962927.6799999997</v>
      </c>
    </row>
    <row r="8" spans="1:3" x14ac:dyDescent="0.25">
      <c r="A8" s="59" t="s">
        <v>76</v>
      </c>
      <c r="B8" s="77" t="s">
        <v>77</v>
      </c>
      <c r="C8" s="78">
        <v>2276341.4300000002</v>
      </c>
    </row>
    <row r="9" spans="1:3" x14ac:dyDescent="0.25">
      <c r="A9" s="59" t="s">
        <v>79</v>
      </c>
      <c r="B9" s="77" t="s">
        <v>80</v>
      </c>
      <c r="C9" s="78">
        <v>2973911.1</v>
      </c>
    </row>
    <row r="10" spans="1:3" x14ac:dyDescent="0.25">
      <c r="A10" s="59" t="s">
        <v>731</v>
      </c>
      <c r="B10" s="77" t="s">
        <v>732</v>
      </c>
      <c r="C10" s="78">
        <v>421884.97</v>
      </c>
    </row>
    <row r="11" spans="1:3" x14ac:dyDescent="0.25">
      <c r="A11" s="59" t="s">
        <v>82</v>
      </c>
      <c r="B11" s="77" t="s">
        <v>83</v>
      </c>
      <c r="C11" s="78">
        <v>7308825.6100000003</v>
      </c>
    </row>
    <row r="12" spans="1:3" x14ac:dyDescent="0.25">
      <c r="A12" s="59" t="s">
        <v>84</v>
      </c>
      <c r="B12" s="77" t="s">
        <v>85</v>
      </c>
      <c r="C12" s="78">
        <v>163557.22</v>
      </c>
    </row>
    <row r="13" spans="1:3" x14ac:dyDescent="0.25">
      <c r="A13" s="59" t="s">
        <v>86</v>
      </c>
      <c r="B13" s="77" t="s">
        <v>87</v>
      </c>
      <c r="C13" s="78">
        <v>2698510.07</v>
      </c>
    </row>
    <row r="14" spans="1:3" x14ac:dyDescent="0.25">
      <c r="A14" s="59" t="s">
        <v>88</v>
      </c>
      <c r="B14" s="77" t="s">
        <v>89</v>
      </c>
      <c r="C14" s="78">
        <v>1370024.4</v>
      </c>
    </row>
    <row r="15" spans="1:3" x14ac:dyDescent="0.25">
      <c r="A15" s="59" t="s">
        <v>90</v>
      </c>
      <c r="B15" s="77" t="s">
        <v>6540</v>
      </c>
      <c r="C15" s="78">
        <v>47020.28</v>
      </c>
    </row>
    <row r="16" spans="1:3" x14ac:dyDescent="0.25">
      <c r="A16" s="59" t="s">
        <v>91</v>
      </c>
      <c r="B16" s="77" t="s">
        <v>92</v>
      </c>
      <c r="C16" s="78">
        <v>741165.35</v>
      </c>
    </row>
    <row r="17" spans="1:3" x14ac:dyDescent="0.25">
      <c r="A17" s="59" t="s">
        <v>6351</v>
      </c>
      <c r="B17" s="77" t="s">
        <v>6541</v>
      </c>
      <c r="C17" s="78">
        <v>3147.78</v>
      </c>
    </row>
    <row r="18" spans="1:3" x14ac:dyDescent="0.25">
      <c r="A18" s="59" t="s">
        <v>1487</v>
      </c>
      <c r="B18" s="77" t="s">
        <v>1773</v>
      </c>
      <c r="C18" s="78">
        <v>47000</v>
      </c>
    </row>
    <row r="19" spans="1:3" x14ac:dyDescent="0.25">
      <c r="A19" s="59" t="s">
        <v>1488</v>
      </c>
      <c r="B19" s="77" t="s">
        <v>1489</v>
      </c>
      <c r="C19" s="78">
        <v>2382389.69</v>
      </c>
    </row>
    <row r="20" spans="1:3" x14ac:dyDescent="0.25">
      <c r="A20" s="59" t="s">
        <v>94</v>
      </c>
      <c r="B20" s="77" t="s">
        <v>95</v>
      </c>
      <c r="C20" s="78">
        <v>2500</v>
      </c>
    </row>
    <row r="21" spans="1:3" x14ac:dyDescent="0.25">
      <c r="A21" s="59" t="s">
        <v>96</v>
      </c>
      <c r="B21" s="77" t="s">
        <v>97</v>
      </c>
      <c r="C21" s="78">
        <v>77128.34</v>
      </c>
    </row>
    <row r="22" spans="1:3" x14ac:dyDescent="0.25">
      <c r="A22" s="59" t="s">
        <v>102</v>
      </c>
      <c r="B22" s="77" t="s">
        <v>103</v>
      </c>
      <c r="C22" s="78">
        <v>169489.06</v>
      </c>
    </row>
    <row r="23" spans="1:3" x14ac:dyDescent="0.25">
      <c r="A23" s="59" t="s">
        <v>104</v>
      </c>
      <c r="B23" s="77" t="s">
        <v>105</v>
      </c>
      <c r="C23" s="78">
        <v>850333.36</v>
      </c>
    </row>
    <row r="24" spans="1:3" x14ac:dyDescent="0.25">
      <c r="A24" s="59" t="s">
        <v>106</v>
      </c>
      <c r="B24" s="77" t="s">
        <v>107</v>
      </c>
      <c r="C24" s="78">
        <v>1079920.1200000001</v>
      </c>
    </row>
    <row r="25" spans="1:3" x14ac:dyDescent="0.25">
      <c r="A25" s="59" t="s">
        <v>176</v>
      </c>
      <c r="B25" s="77" t="s">
        <v>6542</v>
      </c>
      <c r="C25" s="78">
        <v>495665.14</v>
      </c>
    </row>
    <row r="26" spans="1:3" x14ac:dyDescent="0.25">
      <c r="A26" s="59" t="s">
        <v>177</v>
      </c>
      <c r="B26" s="77" t="s">
        <v>178</v>
      </c>
      <c r="C26" s="78">
        <v>77310.63</v>
      </c>
    </row>
    <row r="27" spans="1:3" x14ac:dyDescent="0.25">
      <c r="A27" s="59" t="s">
        <v>1811</v>
      </c>
      <c r="B27" s="77" t="s">
        <v>1812</v>
      </c>
      <c r="C27" s="78">
        <v>42126</v>
      </c>
    </row>
    <row r="28" spans="1:3" x14ac:dyDescent="0.25">
      <c r="A28" s="59" t="s">
        <v>179</v>
      </c>
      <c r="B28" s="77" t="s">
        <v>180</v>
      </c>
      <c r="C28" s="78">
        <v>616113.29</v>
      </c>
    </row>
    <row r="29" spans="1:3" x14ac:dyDescent="0.25">
      <c r="A29" s="59" t="s">
        <v>181</v>
      </c>
      <c r="B29" s="77" t="s">
        <v>182</v>
      </c>
      <c r="C29" s="78">
        <v>63873.16</v>
      </c>
    </row>
    <row r="30" spans="1:3" x14ac:dyDescent="0.25">
      <c r="A30" s="59" t="s">
        <v>1558</v>
      </c>
      <c r="B30" s="77" t="s">
        <v>1562</v>
      </c>
      <c r="C30" s="78">
        <v>199830.52</v>
      </c>
    </row>
    <row r="31" spans="1:3" x14ac:dyDescent="0.25">
      <c r="A31" s="59" t="s">
        <v>184</v>
      </c>
      <c r="B31" s="77" t="s">
        <v>185</v>
      </c>
      <c r="C31" s="78">
        <v>715986.6</v>
      </c>
    </row>
    <row r="32" spans="1:3" x14ac:dyDescent="0.25">
      <c r="A32" s="59" t="s">
        <v>186</v>
      </c>
      <c r="B32" s="77" t="s">
        <v>187</v>
      </c>
      <c r="C32" s="78">
        <v>4978206.54</v>
      </c>
    </row>
    <row r="33" spans="1:3" x14ac:dyDescent="0.25">
      <c r="A33" s="59" t="s">
        <v>188</v>
      </c>
      <c r="B33" s="77" t="s">
        <v>189</v>
      </c>
      <c r="C33" s="78">
        <v>61219</v>
      </c>
    </row>
    <row r="34" spans="1:3" x14ac:dyDescent="0.25">
      <c r="A34" s="59" t="s">
        <v>9</v>
      </c>
      <c r="B34" s="77" t="s">
        <v>6543</v>
      </c>
      <c r="C34" s="78">
        <v>25513525.98</v>
      </c>
    </row>
    <row r="35" spans="1:3" x14ac:dyDescent="0.25">
      <c r="A35" s="59" t="s">
        <v>192</v>
      </c>
      <c r="B35" s="77" t="s">
        <v>1299</v>
      </c>
      <c r="C35" s="78">
        <v>1325585.57</v>
      </c>
    </row>
    <row r="36" spans="1:3" x14ac:dyDescent="0.25">
      <c r="A36" s="59" t="s">
        <v>193</v>
      </c>
      <c r="B36" s="77" t="s">
        <v>1300</v>
      </c>
      <c r="C36" s="78">
        <v>2478829.9900000002</v>
      </c>
    </row>
    <row r="37" spans="1:3" x14ac:dyDescent="0.25">
      <c r="A37" s="59" t="s">
        <v>1786</v>
      </c>
      <c r="B37" s="77" t="s">
        <v>1787</v>
      </c>
      <c r="C37" s="78">
        <v>22718.14</v>
      </c>
    </row>
    <row r="38" spans="1:3" x14ac:dyDescent="0.25">
      <c r="A38" s="59" t="s">
        <v>194</v>
      </c>
      <c r="B38" s="77" t="s">
        <v>762</v>
      </c>
      <c r="C38" s="78">
        <v>20145325.57</v>
      </c>
    </row>
    <row r="39" spans="1:3" x14ac:dyDescent="0.25">
      <c r="A39" s="59" t="s">
        <v>6544</v>
      </c>
      <c r="B39" s="77" t="s">
        <v>195</v>
      </c>
      <c r="C39" s="78">
        <v>45586.31</v>
      </c>
    </row>
    <row r="40" spans="1:3" x14ac:dyDescent="0.25">
      <c r="A40" s="59" t="s">
        <v>196</v>
      </c>
      <c r="B40" s="77" t="s">
        <v>197</v>
      </c>
      <c r="C40" s="78">
        <v>765966.41</v>
      </c>
    </row>
    <row r="41" spans="1:3" x14ac:dyDescent="0.25">
      <c r="A41" s="59" t="s">
        <v>198</v>
      </c>
      <c r="B41" s="77" t="s">
        <v>199</v>
      </c>
      <c r="C41" s="78">
        <v>2105315.35</v>
      </c>
    </row>
    <row r="42" spans="1:3" x14ac:dyDescent="0.25">
      <c r="A42" s="59" t="s">
        <v>200</v>
      </c>
      <c r="B42" s="77" t="s">
        <v>201</v>
      </c>
      <c r="C42" s="78">
        <v>1896026.6</v>
      </c>
    </row>
    <row r="43" spans="1:3" x14ac:dyDescent="0.25">
      <c r="A43" s="59" t="s">
        <v>1559</v>
      </c>
      <c r="B43" s="77" t="s">
        <v>1563</v>
      </c>
      <c r="C43" s="78">
        <v>17596</v>
      </c>
    </row>
    <row r="44" spans="1:3" x14ac:dyDescent="0.25">
      <c r="A44" s="59" t="s">
        <v>111</v>
      </c>
      <c r="B44" s="77" t="s">
        <v>112</v>
      </c>
      <c r="C44" s="78">
        <v>1615871.27</v>
      </c>
    </row>
    <row r="45" spans="1:3" x14ac:dyDescent="0.25">
      <c r="A45" s="59" t="s">
        <v>113</v>
      </c>
      <c r="B45" s="77" t="s">
        <v>114</v>
      </c>
      <c r="C45" s="78">
        <v>250595.54</v>
      </c>
    </row>
    <row r="46" spans="1:3" x14ac:dyDescent="0.25">
      <c r="A46" s="59" t="s">
        <v>124</v>
      </c>
      <c r="B46" s="77" t="s">
        <v>202</v>
      </c>
      <c r="C46" s="78">
        <v>37245.839999999997</v>
      </c>
    </row>
    <row r="47" spans="1:3" x14ac:dyDescent="0.25">
      <c r="A47" s="59" t="s">
        <v>126</v>
      </c>
      <c r="B47" s="77" t="s">
        <v>127</v>
      </c>
      <c r="C47" s="78">
        <v>35000</v>
      </c>
    </row>
    <row r="48" spans="1:3" x14ac:dyDescent="0.25">
      <c r="A48" s="59" t="s">
        <v>130</v>
      </c>
      <c r="B48" s="77" t="s">
        <v>131</v>
      </c>
      <c r="C48" s="78">
        <v>16739.810000000001</v>
      </c>
    </row>
    <row r="49" spans="1:3" x14ac:dyDescent="0.25">
      <c r="A49" s="59" t="s">
        <v>133</v>
      </c>
      <c r="B49" s="77" t="s">
        <v>134</v>
      </c>
      <c r="C49" s="78">
        <v>797823.64</v>
      </c>
    </row>
    <row r="50" spans="1:3" x14ac:dyDescent="0.25">
      <c r="A50" s="59" t="s">
        <v>137</v>
      </c>
      <c r="B50" s="77" t="s">
        <v>138</v>
      </c>
      <c r="C50" s="78">
        <v>151774</v>
      </c>
    </row>
    <row r="51" spans="1:3" x14ac:dyDescent="0.25">
      <c r="A51" s="59" t="s">
        <v>141</v>
      </c>
      <c r="B51" s="77" t="s">
        <v>142</v>
      </c>
      <c r="C51" s="78">
        <v>222131.8</v>
      </c>
    </row>
    <row r="52" spans="1:3" x14ac:dyDescent="0.25">
      <c r="A52" s="59" t="s">
        <v>143</v>
      </c>
      <c r="B52" s="77" t="s">
        <v>144</v>
      </c>
      <c r="C52" s="78">
        <v>146919.41</v>
      </c>
    </row>
    <row r="53" spans="1:3" x14ac:dyDescent="0.25">
      <c r="A53" s="59" t="s">
        <v>145</v>
      </c>
      <c r="B53" s="77" t="s">
        <v>203</v>
      </c>
      <c r="C53" s="78">
        <v>56133.18</v>
      </c>
    </row>
    <row r="54" spans="1:3" x14ac:dyDescent="0.25">
      <c r="A54" s="59" t="s">
        <v>147</v>
      </c>
      <c r="B54" s="77" t="s">
        <v>148</v>
      </c>
      <c r="C54" s="78">
        <v>21651.89</v>
      </c>
    </row>
    <row r="55" spans="1:3" x14ac:dyDescent="0.25">
      <c r="A55" s="59" t="s">
        <v>149</v>
      </c>
      <c r="B55" s="77" t="s">
        <v>150</v>
      </c>
      <c r="C55" s="78">
        <v>210775.76</v>
      </c>
    </row>
    <row r="56" spans="1:3" x14ac:dyDescent="0.25">
      <c r="A56" s="59" t="s">
        <v>204</v>
      </c>
      <c r="B56" s="77" t="s">
        <v>205</v>
      </c>
      <c r="C56" s="78">
        <v>104910.31</v>
      </c>
    </row>
    <row r="57" spans="1:3" x14ac:dyDescent="0.25">
      <c r="A57" s="59" t="s">
        <v>206</v>
      </c>
      <c r="B57" s="77" t="s">
        <v>207</v>
      </c>
      <c r="C57" s="78">
        <v>21478544.039999999</v>
      </c>
    </row>
    <row r="58" spans="1:3" x14ac:dyDescent="0.25">
      <c r="A58" s="59" t="s">
        <v>208</v>
      </c>
      <c r="B58" s="77" t="s">
        <v>209</v>
      </c>
      <c r="C58" s="78">
        <v>922616.21</v>
      </c>
    </row>
    <row r="59" spans="1:3" x14ac:dyDescent="0.25">
      <c r="A59" s="59" t="s">
        <v>210</v>
      </c>
      <c r="B59" s="77" t="s">
        <v>211</v>
      </c>
      <c r="C59" s="78">
        <v>3076715.52</v>
      </c>
    </row>
    <row r="60" spans="1:3" x14ac:dyDescent="0.25">
      <c r="A60" s="59" t="s">
        <v>212</v>
      </c>
      <c r="B60" s="77" t="s">
        <v>213</v>
      </c>
      <c r="C60" s="78">
        <v>260000</v>
      </c>
    </row>
    <row r="61" spans="1:3" x14ac:dyDescent="0.25">
      <c r="A61" s="59" t="s">
        <v>214</v>
      </c>
      <c r="B61" s="77" t="s">
        <v>215</v>
      </c>
      <c r="C61" s="78">
        <v>1994363.48</v>
      </c>
    </row>
    <row r="62" spans="1:3" x14ac:dyDescent="0.25">
      <c r="A62" s="59" t="s">
        <v>6545</v>
      </c>
      <c r="B62" s="77" t="s">
        <v>216</v>
      </c>
      <c r="C62" s="78">
        <v>20000</v>
      </c>
    </row>
    <row r="63" spans="1:3" x14ac:dyDescent="0.25">
      <c r="A63" s="59" t="s">
        <v>217</v>
      </c>
      <c r="B63" s="77" t="s">
        <v>218</v>
      </c>
      <c r="C63" s="78">
        <v>22346128.489999998</v>
      </c>
    </row>
    <row r="64" spans="1:3" x14ac:dyDescent="0.25">
      <c r="A64" s="59" t="s">
        <v>219</v>
      </c>
      <c r="B64" s="77" t="s">
        <v>220</v>
      </c>
      <c r="C64" s="78">
        <v>14036284.390000001</v>
      </c>
    </row>
    <row r="65" spans="1:3" x14ac:dyDescent="0.25">
      <c r="A65" s="59" t="s">
        <v>5848</v>
      </c>
      <c r="B65" s="77" t="s">
        <v>5849</v>
      </c>
      <c r="C65" s="78">
        <v>258043.37</v>
      </c>
    </row>
    <row r="66" spans="1:3" x14ac:dyDescent="0.25">
      <c r="A66" s="59" t="s">
        <v>221</v>
      </c>
      <c r="B66" s="77" t="s">
        <v>296</v>
      </c>
      <c r="C66" s="78">
        <v>3778490.05</v>
      </c>
    </row>
    <row r="67" spans="1:3" x14ac:dyDescent="0.25">
      <c r="A67" s="59" t="s">
        <v>6546</v>
      </c>
      <c r="B67" s="77" t="s">
        <v>260</v>
      </c>
      <c r="C67" s="78">
        <v>62267.4</v>
      </c>
    </row>
    <row r="68" spans="1:3" s="445" customFormat="1" ht="24.05" customHeight="1" x14ac:dyDescent="0.25">
      <c r="A68" s="442" t="s">
        <v>165</v>
      </c>
      <c r="B68" s="443" t="s">
        <v>166</v>
      </c>
      <c r="C68" s="444" t="s">
        <v>167</v>
      </c>
    </row>
    <row r="69" spans="1:3" x14ac:dyDescent="0.25">
      <c r="A69" s="59" t="s">
        <v>222</v>
      </c>
      <c r="B69" s="77" t="s">
        <v>223</v>
      </c>
      <c r="C69" s="78">
        <v>74895.679999999993</v>
      </c>
    </row>
    <row r="70" spans="1:3" x14ac:dyDescent="0.25">
      <c r="A70" s="59" t="s">
        <v>224</v>
      </c>
      <c r="B70" s="77" t="s">
        <v>225</v>
      </c>
      <c r="C70" s="78">
        <v>34841.94</v>
      </c>
    </row>
    <row r="71" spans="1:3" x14ac:dyDescent="0.25">
      <c r="A71" s="446" t="s">
        <v>2407</v>
      </c>
      <c r="B71" s="447" t="s">
        <v>2408</v>
      </c>
      <c r="C71" s="449">
        <f>SUM(C72:C120)</f>
        <v>125783593.84999999</v>
      </c>
    </row>
    <row r="72" spans="1:3" x14ac:dyDescent="0.25">
      <c r="A72" s="59" t="s">
        <v>2380</v>
      </c>
      <c r="B72" s="77" t="s">
        <v>5858</v>
      </c>
      <c r="C72" s="78">
        <v>889.2</v>
      </c>
    </row>
    <row r="73" spans="1:3" x14ac:dyDescent="0.25">
      <c r="A73" s="59" t="s">
        <v>2378</v>
      </c>
      <c r="B73" s="77" t="s">
        <v>5860</v>
      </c>
      <c r="C73" s="78">
        <v>10737.73</v>
      </c>
    </row>
    <row r="74" spans="1:3" x14ac:dyDescent="0.25">
      <c r="A74" s="59" t="s">
        <v>5862</v>
      </c>
      <c r="B74" s="77" t="s">
        <v>120</v>
      </c>
      <c r="C74" s="78">
        <v>696.72</v>
      </c>
    </row>
    <row r="75" spans="1:3" x14ac:dyDescent="0.25">
      <c r="A75" s="59" t="s">
        <v>2409</v>
      </c>
      <c r="B75" s="77" t="s">
        <v>2410</v>
      </c>
      <c r="C75" s="78">
        <v>46295.08</v>
      </c>
    </row>
    <row r="76" spans="1:3" x14ac:dyDescent="0.25">
      <c r="A76" s="59" t="s">
        <v>2482</v>
      </c>
      <c r="B76" s="77" t="s">
        <v>2483</v>
      </c>
      <c r="C76" s="78">
        <v>218.83</v>
      </c>
    </row>
    <row r="77" spans="1:3" x14ac:dyDescent="0.25">
      <c r="A77" s="59" t="s">
        <v>5866</v>
      </c>
      <c r="B77" s="77" t="s">
        <v>5867</v>
      </c>
      <c r="C77" s="78">
        <v>9501.33</v>
      </c>
    </row>
    <row r="78" spans="1:3" x14ac:dyDescent="0.25">
      <c r="A78" s="59" t="s">
        <v>5869</v>
      </c>
      <c r="B78" s="77" t="s">
        <v>5870</v>
      </c>
      <c r="C78" s="78">
        <v>498968.25</v>
      </c>
    </row>
    <row r="79" spans="1:3" x14ac:dyDescent="0.25">
      <c r="A79" s="59" t="s">
        <v>2411</v>
      </c>
      <c r="B79" s="77" t="s">
        <v>138</v>
      </c>
      <c r="C79" s="78">
        <v>22289.25</v>
      </c>
    </row>
    <row r="80" spans="1:3" x14ac:dyDescent="0.25">
      <c r="A80" s="59" t="s">
        <v>2413</v>
      </c>
      <c r="B80" s="77" t="s">
        <v>2414</v>
      </c>
      <c r="C80" s="78">
        <v>385200.85</v>
      </c>
    </row>
    <row r="81" spans="1:3" x14ac:dyDescent="0.25">
      <c r="A81" s="59" t="s">
        <v>2415</v>
      </c>
      <c r="B81" s="77" t="s">
        <v>2416</v>
      </c>
      <c r="C81" s="78">
        <v>23241.61</v>
      </c>
    </row>
    <row r="82" spans="1:3" x14ac:dyDescent="0.25">
      <c r="A82" s="59" t="s">
        <v>2296</v>
      </c>
      <c r="B82" s="77" t="s">
        <v>2417</v>
      </c>
      <c r="C82" s="78">
        <v>1429686.52</v>
      </c>
    </row>
    <row r="83" spans="1:3" x14ac:dyDescent="0.25">
      <c r="A83" s="59" t="s">
        <v>2418</v>
      </c>
      <c r="B83" s="77" t="s">
        <v>2419</v>
      </c>
      <c r="C83" s="78">
        <v>152221.32999999999</v>
      </c>
    </row>
    <row r="84" spans="1:3" x14ac:dyDescent="0.25">
      <c r="A84" s="59" t="s">
        <v>2420</v>
      </c>
      <c r="B84" s="77" t="s">
        <v>2421</v>
      </c>
      <c r="C84" s="78">
        <v>53748.83</v>
      </c>
    </row>
    <row r="85" spans="1:3" x14ac:dyDescent="0.25">
      <c r="A85" s="59" t="s">
        <v>2422</v>
      </c>
      <c r="B85" s="77" t="s">
        <v>2423</v>
      </c>
      <c r="C85" s="78">
        <v>725222.29</v>
      </c>
    </row>
    <row r="86" spans="1:3" x14ac:dyDescent="0.25">
      <c r="A86" s="59" t="s">
        <v>2424</v>
      </c>
      <c r="B86" s="77" t="s">
        <v>2425</v>
      </c>
      <c r="C86" s="78">
        <v>534895.65</v>
      </c>
    </row>
    <row r="87" spans="1:3" x14ac:dyDescent="0.25">
      <c r="A87" s="59" t="s">
        <v>2426</v>
      </c>
      <c r="B87" s="77" t="s">
        <v>2427</v>
      </c>
      <c r="C87" s="78">
        <v>3714972.92</v>
      </c>
    </row>
    <row r="88" spans="1:3" x14ac:dyDescent="0.25">
      <c r="A88" s="59" t="s">
        <v>2428</v>
      </c>
      <c r="B88" s="77" t="s">
        <v>2429</v>
      </c>
      <c r="C88" s="78">
        <v>319854.34999999998</v>
      </c>
    </row>
    <row r="89" spans="1:3" x14ac:dyDescent="0.25">
      <c r="A89" s="59" t="s">
        <v>2430</v>
      </c>
      <c r="B89" s="77" t="s">
        <v>178</v>
      </c>
      <c r="C89" s="78">
        <v>19341.09</v>
      </c>
    </row>
    <row r="90" spans="1:3" x14ac:dyDescent="0.25">
      <c r="A90" s="59" t="s">
        <v>2431</v>
      </c>
      <c r="B90" s="77" t="s">
        <v>2432</v>
      </c>
      <c r="C90" s="78">
        <v>9922739.0999999996</v>
      </c>
    </row>
    <row r="91" spans="1:3" x14ac:dyDescent="0.25">
      <c r="A91" s="59" t="s">
        <v>2433</v>
      </c>
      <c r="B91" s="77" t="s">
        <v>236</v>
      </c>
      <c r="C91" s="78">
        <v>6307670.7300000004</v>
      </c>
    </row>
    <row r="92" spans="1:3" x14ac:dyDescent="0.25">
      <c r="A92" s="59" t="s">
        <v>2293</v>
      </c>
      <c r="B92" s="77" t="s">
        <v>2434</v>
      </c>
      <c r="C92" s="78">
        <v>72113.72</v>
      </c>
    </row>
    <row r="93" spans="1:3" x14ac:dyDescent="0.25">
      <c r="A93" s="59" t="s">
        <v>2295</v>
      </c>
      <c r="B93" s="77" t="s">
        <v>2435</v>
      </c>
      <c r="C93" s="78">
        <v>63225.24</v>
      </c>
    </row>
    <row r="94" spans="1:3" x14ac:dyDescent="0.25">
      <c r="A94" s="59" t="s">
        <v>2436</v>
      </c>
      <c r="B94" s="77" t="s">
        <v>247</v>
      </c>
      <c r="C94" s="78">
        <v>803357.07</v>
      </c>
    </row>
    <row r="95" spans="1:3" x14ac:dyDescent="0.25">
      <c r="A95" s="59" t="s">
        <v>2437</v>
      </c>
      <c r="B95" s="77" t="s">
        <v>2438</v>
      </c>
      <c r="C95" s="78">
        <v>2453.48</v>
      </c>
    </row>
    <row r="96" spans="1:3" x14ac:dyDescent="0.25">
      <c r="A96" s="59" t="s">
        <v>2439</v>
      </c>
      <c r="B96" s="77" t="s">
        <v>237</v>
      </c>
      <c r="C96" s="78">
        <v>2550240.36</v>
      </c>
    </row>
    <row r="97" spans="1:3" x14ac:dyDescent="0.25">
      <c r="A97" s="59" t="s">
        <v>2440</v>
      </c>
      <c r="B97" s="77" t="s">
        <v>2441</v>
      </c>
      <c r="C97" s="78">
        <v>1025501.03</v>
      </c>
    </row>
    <row r="98" spans="1:3" x14ac:dyDescent="0.25">
      <c r="A98" s="59" t="s">
        <v>2442</v>
      </c>
      <c r="B98" s="77" t="s">
        <v>2443</v>
      </c>
      <c r="C98" s="78">
        <v>886172.28</v>
      </c>
    </row>
    <row r="99" spans="1:3" x14ac:dyDescent="0.25">
      <c r="A99" s="59" t="s">
        <v>2444</v>
      </c>
      <c r="B99" s="77" t="s">
        <v>2445</v>
      </c>
      <c r="C99" s="78">
        <v>677815.64</v>
      </c>
    </row>
    <row r="100" spans="1:3" x14ac:dyDescent="0.25">
      <c r="A100" s="59" t="s">
        <v>2446</v>
      </c>
      <c r="B100" s="77" t="s">
        <v>2447</v>
      </c>
      <c r="C100" s="78">
        <v>2106506.12</v>
      </c>
    </row>
    <row r="101" spans="1:3" x14ac:dyDescent="0.25">
      <c r="A101" s="59" t="s">
        <v>2297</v>
      </c>
      <c r="B101" s="77" t="s">
        <v>2448</v>
      </c>
      <c r="C101" s="78">
        <v>235634.45</v>
      </c>
    </row>
    <row r="102" spans="1:3" x14ac:dyDescent="0.25">
      <c r="A102" s="59" t="s">
        <v>2449</v>
      </c>
      <c r="B102" s="77" t="s">
        <v>2450</v>
      </c>
      <c r="C102" s="78">
        <v>9217395</v>
      </c>
    </row>
    <row r="103" spans="1:3" x14ac:dyDescent="0.25">
      <c r="A103" s="59" t="s">
        <v>2451</v>
      </c>
      <c r="B103" s="77" t="s">
        <v>1817</v>
      </c>
      <c r="C103" s="78">
        <v>4210183.7300000004</v>
      </c>
    </row>
    <row r="104" spans="1:3" x14ac:dyDescent="0.25">
      <c r="A104" s="59" t="s">
        <v>2452</v>
      </c>
      <c r="B104" s="77" t="s">
        <v>2453</v>
      </c>
      <c r="C104" s="78">
        <v>619424.19999999995</v>
      </c>
    </row>
    <row r="105" spans="1:3" x14ac:dyDescent="0.25">
      <c r="A105" s="59" t="s">
        <v>2454</v>
      </c>
      <c r="B105" s="77" t="s">
        <v>2455</v>
      </c>
      <c r="C105" s="78">
        <v>300195.26</v>
      </c>
    </row>
    <row r="106" spans="1:3" x14ac:dyDescent="0.25">
      <c r="A106" s="59" t="s">
        <v>2456</v>
      </c>
      <c r="B106" s="77" t="s">
        <v>2457</v>
      </c>
      <c r="C106" s="78">
        <v>19563642.370000001</v>
      </c>
    </row>
    <row r="107" spans="1:3" x14ac:dyDescent="0.25">
      <c r="A107" s="59" t="s">
        <v>2458</v>
      </c>
      <c r="B107" s="77" t="s">
        <v>2459</v>
      </c>
      <c r="C107" s="78">
        <v>29375132.289999999</v>
      </c>
    </row>
    <row r="108" spans="1:3" x14ac:dyDescent="0.25">
      <c r="A108" s="59" t="s">
        <v>2460</v>
      </c>
      <c r="B108" s="77" t="s">
        <v>2461</v>
      </c>
      <c r="C108" s="78">
        <v>13289074.35</v>
      </c>
    </row>
    <row r="109" spans="1:3" x14ac:dyDescent="0.25">
      <c r="A109" s="59" t="s">
        <v>2462</v>
      </c>
      <c r="B109" s="77" t="s">
        <v>2463</v>
      </c>
      <c r="C109" s="78">
        <v>1279815.73</v>
      </c>
    </row>
    <row r="110" spans="1:3" x14ac:dyDescent="0.25">
      <c r="A110" s="59" t="s">
        <v>2464</v>
      </c>
      <c r="B110" s="77" t="s">
        <v>1280</v>
      </c>
      <c r="C110" s="78">
        <v>4130408.75</v>
      </c>
    </row>
    <row r="111" spans="1:3" x14ac:dyDescent="0.25">
      <c r="A111" s="59" t="s">
        <v>2465</v>
      </c>
      <c r="B111" s="77" t="s">
        <v>195</v>
      </c>
      <c r="C111" s="78">
        <v>1671698.48</v>
      </c>
    </row>
    <row r="112" spans="1:3" x14ac:dyDescent="0.25">
      <c r="A112" s="59" t="s">
        <v>2466</v>
      </c>
      <c r="B112" s="77" t="s">
        <v>2467</v>
      </c>
      <c r="C112" s="78">
        <v>55750.6</v>
      </c>
    </row>
    <row r="113" spans="1:3" x14ac:dyDescent="0.25">
      <c r="A113" s="59" t="s">
        <v>2468</v>
      </c>
      <c r="B113" s="77" t="s">
        <v>248</v>
      </c>
      <c r="C113" s="78">
        <v>5531485.79</v>
      </c>
    </row>
    <row r="114" spans="1:3" x14ac:dyDescent="0.25">
      <c r="A114" s="59" t="s">
        <v>2469</v>
      </c>
      <c r="B114" s="77" t="s">
        <v>243</v>
      </c>
      <c r="C114" s="78">
        <v>3553469.1</v>
      </c>
    </row>
    <row r="115" spans="1:3" x14ac:dyDescent="0.25">
      <c r="A115" s="59" t="s">
        <v>2470</v>
      </c>
      <c r="B115" s="77" t="s">
        <v>245</v>
      </c>
      <c r="C115" s="78">
        <v>148418.57999999999</v>
      </c>
    </row>
    <row r="116" spans="1:3" x14ac:dyDescent="0.25">
      <c r="A116" s="59" t="s">
        <v>2471</v>
      </c>
      <c r="B116" s="77" t="s">
        <v>2472</v>
      </c>
      <c r="C116" s="78">
        <v>83614.25</v>
      </c>
    </row>
    <row r="117" spans="1:3" x14ac:dyDescent="0.25">
      <c r="A117" s="59" t="s">
        <v>2486</v>
      </c>
      <c r="B117" s="77" t="s">
        <v>2487</v>
      </c>
      <c r="C117" s="78">
        <v>364.17</v>
      </c>
    </row>
    <row r="118" spans="1:3" x14ac:dyDescent="0.25">
      <c r="A118" s="59" t="s">
        <v>2473</v>
      </c>
      <c r="B118" s="77" t="s">
        <v>2474</v>
      </c>
      <c r="C118" s="78">
        <v>76919.44</v>
      </c>
    </row>
    <row r="119" spans="1:3" x14ac:dyDescent="0.25">
      <c r="A119" s="59" t="s">
        <v>2475</v>
      </c>
      <c r="B119" s="77" t="s">
        <v>2476</v>
      </c>
      <c r="C119" s="78">
        <v>75075.25</v>
      </c>
    </row>
    <row r="120" spans="1:3" x14ac:dyDescent="0.25">
      <c r="A120" s="59" t="s">
        <v>2479</v>
      </c>
      <c r="B120" s="77" t="s">
        <v>2480</v>
      </c>
      <c r="C120" s="78">
        <v>115.46</v>
      </c>
    </row>
    <row r="121" spans="1:3" x14ac:dyDescent="0.25">
      <c r="A121" s="450" t="s">
        <v>226</v>
      </c>
      <c r="B121" s="451" t="s">
        <v>227</v>
      </c>
      <c r="C121" s="449">
        <f>SUM(C122:C130)</f>
        <v>2831064.8000000003</v>
      </c>
    </row>
    <row r="122" spans="1:3" x14ac:dyDescent="0.25">
      <c r="A122" s="59" t="s">
        <v>232</v>
      </c>
      <c r="B122" s="77" t="s">
        <v>6547</v>
      </c>
      <c r="C122" s="78">
        <v>1062.8399999999999</v>
      </c>
    </row>
    <row r="123" spans="1:3" x14ac:dyDescent="0.25">
      <c r="A123" s="59" t="s">
        <v>235</v>
      </c>
      <c r="B123" s="77" t="s">
        <v>236</v>
      </c>
      <c r="C123" s="78">
        <v>1746032.49</v>
      </c>
    </row>
    <row r="124" spans="1:3" x14ac:dyDescent="0.25">
      <c r="A124" s="59" t="s">
        <v>6548</v>
      </c>
      <c r="B124" s="77" t="s">
        <v>6549</v>
      </c>
      <c r="C124" s="78">
        <v>370342.99</v>
      </c>
    </row>
    <row r="125" spans="1:3" x14ac:dyDescent="0.25">
      <c r="A125" s="59" t="s">
        <v>238</v>
      </c>
      <c r="B125" s="77" t="s">
        <v>239</v>
      </c>
      <c r="C125" s="78">
        <v>90492.5</v>
      </c>
    </row>
    <row r="126" spans="1:3" x14ac:dyDescent="0.25">
      <c r="A126" s="59" t="s">
        <v>1560</v>
      </c>
      <c r="B126" s="77" t="s">
        <v>1564</v>
      </c>
      <c r="C126" s="78">
        <v>22015.040000000001</v>
      </c>
    </row>
    <row r="127" spans="1:3" x14ac:dyDescent="0.25">
      <c r="A127" s="59" t="s">
        <v>6550</v>
      </c>
      <c r="B127" s="77" t="s">
        <v>195</v>
      </c>
      <c r="C127" s="78">
        <v>4962.82</v>
      </c>
    </row>
    <row r="128" spans="1:3" x14ac:dyDescent="0.25">
      <c r="A128" s="59" t="s">
        <v>240</v>
      </c>
      <c r="B128" s="77" t="s">
        <v>241</v>
      </c>
      <c r="C128" s="78">
        <v>67556.33</v>
      </c>
    </row>
    <row r="129" spans="1:8" x14ac:dyDescent="0.25">
      <c r="A129" s="59" t="s">
        <v>242</v>
      </c>
      <c r="B129" s="77" t="s">
        <v>243</v>
      </c>
      <c r="C129" s="78">
        <v>14113.67</v>
      </c>
    </row>
    <row r="130" spans="1:8" x14ac:dyDescent="0.25">
      <c r="A130" s="59" t="s">
        <v>244</v>
      </c>
      <c r="B130" s="77" t="s">
        <v>245</v>
      </c>
      <c r="C130" s="78">
        <v>514486.12</v>
      </c>
    </row>
    <row r="131" spans="1:8" ht="25.55" customHeight="1" x14ac:dyDescent="0.25">
      <c r="A131" s="1093" t="s">
        <v>2481</v>
      </c>
      <c r="B131" s="1094"/>
      <c r="C131" s="452">
        <f>SUM(C6,C71,C121)</f>
        <v>292768304.93000001</v>
      </c>
      <c r="G131" s="453"/>
    </row>
    <row r="132" spans="1:8" x14ac:dyDescent="0.25">
      <c r="A132" s="454"/>
      <c r="B132" s="454"/>
      <c r="C132" s="454"/>
      <c r="F132" s="453"/>
      <c r="G132" s="453"/>
      <c r="H132" s="453"/>
    </row>
    <row r="133" spans="1:8" ht="8.1999999999999993" customHeight="1" x14ac:dyDescent="0.25">
      <c r="G133" s="453"/>
    </row>
    <row r="134" spans="1:8" ht="20.95" customHeight="1" x14ac:dyDescent="0.25">
      <c r="A134" s="1095" t="s">
        <v>249</v>
      </c>
      <c r="B134" s="1095"/>
      <c r="C134" s="1095"/>
    </row>
    <row r="135" spans="1:8" ht="9" customHeight="1" x14ac:dyDescent="0.25">
      <c r="A135" s="196"/>
      <c r="B135" s="196"/>
      <c r="C135" s="196"/>
    </row>
    <row r="136" spans="1:8" ht="24.05" customHeight="1" x14ac:dyDescent="0.25">
      <c r="A136" s="442" t="s">
        <v>165</v>
      </c>
      <c r="B136" s="443" t="s">
        <v>166</v>
      </c>
      <c r="C136" s="444" t="s">
        <v>167</v>
      </c>
    </row>
    <row r="137" spans="1:8" s="458" customFormat="1" x14ac:dyDescent="0.25">
      <c r="A137" s="455" t="s">
        <v>2407</v>
      </c>
      <c r="B137" s="456" t="s">
        <v>2408</v>
      </c>
      <c r="C137" s="457">
        <f>SUM(C138:C172)</f>
        <v>51791799.400000006</v>
      </c>
    </row>
    <row r="138" spans="1:8" x14ac:dyDescent="0.25">
      <c r="A138" s="59" t="s">
        <v>2409</v>
      </c>
      <c r="B138" s="77" t="s">
        <v>2410</v>
      </c>
      <c r="C138" s="459">
        <v>1054.8600000000001</v>
      </c>
    </row>
    <row r="139" spans="1:8" x14ac:dyDescent="0.25">
      <c r="A139" s="59" t="s">
        <v>2482</v>
      </c>
      <c r="B139" s="77" t="s">
        <v>2483</v>
      </c>
      <c r="C139" s="459">
        <v>8979.16</v>
      </c>
    </row>
    <row r="140" spans="1:8" x14ac:dyDescent="0.25">
      <c r="A140" s="59" t="s">
        <v>2413</v>
      </c>
      <c r="B140" s="77" t="s">
        <v>2414</v>
      </c>
      <c r="C140" s="459">
        <v>2435.2600000000002</v>
      </c>
    </row>
    <row r="141" spans="1:8" x14ac:dyDescent="0.25">
      <c r="A141" s="59" t="s">
        <v>2296</v>
      </c>
      <c r="B141" s="77" t="s">
        <v>2417</v>
      </c>
      <c r="C141" s="459">
        <v>10913277.170000002</v>
      </c>
    </row>
    <row r="142" spans="1:8" x14ac:dyDescent="0.25">
      <c r="A142" s="59" t="s">
        <v>2418</v>
      </c>
      <c r="B142" s="77" t="s">
        <v>2419</v>
      </c>
      <c r="C142" s="459">
        <v>509599.40999999992</v>
      </c>
    </row>
    <row r="143" spans="1:8" x14ac:dyDescent="0.25">
      <c r="A143" s="59" t="s">
        <v>2420</v>
      </c>
      <c r="B143" s="77" t="s">
        <v>2421</v>
      </c>
      <c r="C143" s="459">
        <v>149415.03999999998</v>
      </c>
    </row>
    <row r="144" spans="1:8" x14ac:dyDescent="0.25">
      <c r="A144" s="59" t="s">
        <v>2422</v>
      </c>
      <c r="B144" s="77" t="s">
        <v>2423</v>
      </c>
      <c r="C144" s="459">
        <v>4067694.3599999989</v>
      </c>
    </row>
    <row r="145" spans="1:3" x14ac:dyDescent="0.25">
      <c r="A145" s="59" t="s">
        <v>2424</v>
      </c>
      <c r="B145" s="77" t="s">
        <v>2425</v>
      </c>
      <c r="C145" s="459">
        <v>2594837.6200000006</v>
      </c>
    </row>
    <row r="146" spans="1:3" x14ac:dyDescent="0.25">
      <c r="A146" s="59" t="s">
        <v>2426</v>
      </c>
      <c r="B146" s="77" t="s">
        <v>2427</v>
      </c>
      <c r="C146" s="459">
        <v>1593197.3300000003</v>
      </c>
    </row>
    <row r="147" spans="1:3" x14ac:dyDescent="0.25">
      <c r="A147" s="59" t="s">
        <v>2428</v>
      </c>
      <c r="B147" s="77" t="s">
        <v>2429</v>
      </c>
      <c r="C147" s="459">
        <v>1172409.6800000002</v>
      </c>
    </row>
    <row r="148" spans="1:3" x14ac:dyDescent="0.25">
      <c r="A148" s="59" t="s">
        <v>2430</v>
      </c>
      <c r="B148" s="77" t="s">
        <v>178</v>
      </c>
      <c r="C148" s="459">
        <v>33078.53</v>
      </c>
    </row>
    <row r="149" spans="1:3" x14ac:dyDescent="0.25">
      <c r="A149" s="59" t="s">
        <v>2431</v>
      </c>
      <c r="B149" s="77" t="s">
        <v>2432</v>
      </c>
      <c r="C149" s="459">
        <v>1268048.9100000001</v>
      </c>
    </row>
    <row r="150" spans="1:3" x14ac:dyDescent="0.25">
      <c r="A150" s="59" t="s">
        <v>2433</v>
      </c>
      <c r="B150" s="77" t="s">
        <v>236</v>
      </c>
      <c r="C150" s="459">
        <v>261704.74000000002</v>
      </c>
    </row>
    <row r="151" spans="1:3" x14ac:dyDescent="0.25">
      <c r="A151" s="59" t="s">
        <v>2293</v>
      </c>
      <c r="B151" s="77" t="s">
        <v>2434</v>
      </c>
      <c r="C151" s="459">
        <v>1716975.42</v>
      </c>
    </row>
    <row r="152" spans="1:3" x14ac:dyDescent="0.25">
      <c r="A152" s="59" t="s">
        <v>2295</v>
      </c>
      <c r="B152" s="77" t="s">
        <v>2435</v>
      </c>
      <c r="C152" s="459">
        <v>2998004.640000002</v>
      </c>
    </row>
    <row r="153" spans="1:3" x14ac:dyDescent="0.25">
      <c r="A153" s="59" t="s">
        <v>2437</v>
      </c>
      <c r="B153" s="77" t="s">
        <v>2438</v>
      </c>
      <c r="C153" s="459">
        <v>1331214.9200000006</v>
      </c>
    </row>
    <row r="154" spans="1:3" x14ac:dyDescent="0.25">
      <c r="A154" s="59" t="s">
        <v>2439</v>
      </c>
      <c r="B154" s="77" t="s">
        <v>237</v>
      </c>
      <c r="C154" s="459">
        <v>22078.15</v>
      </c>
    </row>
    <row r="155" spans="1:3" x14ac:dyDescent="0.25">
      <c r="A155" s="59" t="s">
        <v>2442</v>
      </c>
      <c r="B155" s="77" t="s">
        <v>2443</v>
      </c>
      <c r="C155" s="459">
        <v>18620.13</v>
      </c>
    </row>
    <row r="156" spans="1:3" x14ac:dyDescent="0.25">
      <c r="A156" s="59" t="s">
        <v>2444</v>
      </c>
      <c r="B156" s="77" t="s">
        <v>2445</v>
      </c>
      <c r="C156" s="459">
        <v>48559.59</v>
      </c>
    </row>
    <row r="157" spans="1:3" x14ac:dyDescent="0.25">
      <c r="A157" s="59" t="s">
        <v>2446</v>
      </c>
      <c r="B157" s="77" t="s">
        <v>2447</v>
      </c>
      <c r="C157" s="459">
        <v>29988.17</v>
      </c>
    </row>
    <row r="158" spans="1:3" x14ac:dyDescent="0.25">
      <c r="A158" s="59" t="s">
        <v>2297</v>
      </c>
      <c r="B158" s="77" t="s">
        <v>2448</v>
      </c>
      <c r="C158" s="459">
        <v>848722.09</v>
      </c>
    </row>
    <row r="159" spans="1:3" x14ac:dyDescent="0.25">
      <c r="A159" s="59" t="s">
        <v>2456</v>
      </c>
      <c r="B159" s="77" t="s">
        <v>2457</v>
      </c>
      <c r="C159" s="459">
        <v>538628.74999999988</v>
      </c>
    </row>
    <row r="160" spans="1:3" x14ac:dyDescent="0.25">
      <c r="A160" s="59" t="s">
        <v>2458</v>
      </c>
      <c r="B160" s="77" t="s">
        <v>2459</v>
      </c>
      <c r="C160" s="459">
        <v>163798.67000000001</v>
      </c>
    </row>
    <row r="161" spans="1:3" x14ac:dyDescent="0.25">
      <c r="A161" s="59" t="s">
        <v>2460</v>
      </c>
      <c r="B161" s="77" t="s">
        <v>2461</v>
      </c>
      <c r="C161" s="459">
        <v>13857.260000000002</v>
      </c>
    </row>
    <row r="162" spans="1:3" x14ac:dyDescent="0.25">
      <c r="A162" s="59" t="s">
        <v>2466</v>
      </c>
      <c r="B162" s="77" t="s">
        <v>2467</v>
      </c>
      <c r="C162" s="459">
        <v>647998.62</v>
      </c>
    </row>
    <row r="163" spans="1:3" x14ac:dyDescent="0.25">
      <c r="A163" s="59" t="s">
        <v>2469</v>
      </c>
      <c r="B163" s="77" t="s">
        <v>243</v>
      </c>
      <c r="C163" s="459">
        <v>15627333.559999991</v>
      </c>
    </row>
    <row r="164" spans="1:3" x14ac:dyDescent="0.25">
      <c r="A164" s="59" t="s">
        <v>2470</v>
      </c>
      <c r="B164" s="77" t="s">
        <v>245</v>
      </c>
      <c r="C164" s="459">
        <v>2326731.9299999988</v>
      </c>
    </row>
    <row r="165" spans="1:3" x14ac:dyDescent="0.25">
      <c r="A165" s="59" t="s">
        <v>2484</v>
      </c>
      <c r="B165" s="77" t="s">
        <v>2485</v>
      </c>
      <c r="C165" s="459">
        <v>407539.46</v>
      </c>
    </row>
    <row r="166" spans="1:3" x14ac:dyDescent="0.25">
      <c r="A166" s="59" t="s">
        <v>2471</v>
      </c>
      <c r="B166" s="77" t="s">
        <v>2472</v>
      </c>
      <c r="C166" s="459">
        <v>1215665.0199999998</v>
      </c>
    </row>
    <row r="167" spans="1:3" x14ac:dyDescent="0.25">
      <c r="A167" s="59" t="s">
        <v>2486</v>
      </c>
      <c r="B167" s="77" t="s">
        <v>2487</v>
      </c>
      <c r="C167" s="459">
        <v>256912.94999999998</v>
      </c>
    </row>
    <row r="168" spans="1:3" x14ac:dyDescent="0.25">
      <c r="A168" s="59" t="s">
        <v>2473</v>
      </c>
      <c r="B168" s="77" t="s">
        <v>2474</v>
      </c>
      <c r="C168" s="459">
        <v>581593.96</v>
      </c>
    </row>
    <row r="169" spans="1:3" x14ac:dyDescent="0.25">
      <c r="A169" s="59" t="s">
        <v>2488</v>
      </c>
      <c r="B169" s="77" t="s">
        <v>2489</v>
      </c>
      <c r="C169" s="459">
        <v>139374.38</v>
      </c>
    </row>
    <row r="170" spans="1:3" x14ac:dyDescent="0.25">
      <c r="A170" s="59" t="s">
        <v>2490</v>
      </c>
      <c r="B170" s="77" t="s">
        <v>2491</v>
      </c>
      <c r="C170" s="459">
        <v>92193.04</v>
      </c>
    </row>
    <row r="171" spans="1:3" x14ac:dyDescent="0.25">
      <c r="A171" s="59" t="s">
        <v>2475</v>
      </c>
      <c r="B171" s="77" t="s">
        <v>2476</v>
      </c>
      <c r="C171" s="459">
        <v>189604.41000000003</v>
      </c>
    </row>
    <row r="172" spans="1:3" x14ac:dyDescent="0.25">
      <c r="A172" s="59" t="s">
        <v>2479</v>
      </c>
      <c r="B172" s="77" t="s">
        <v>2480</v>
      </c>
      <c r="C172" s="459">
        <v>672.21</v>
      </c>
    </row>
    <row r="173" spans="1:3" s="461" customFormat="1" x14ac:dyDescent="0.25">
      <c r="A173" s="446" t="s">
        <v>226</v>
      </c>
      <c r="B173" s="451" t="s">
        <v>227</v>
      </c>
      <c r="C173" s="460">
        <f>SUM(C174:C175)</f>
        <v>521991.8</v>
      </c>
    </row>
    <row r="174" spans="1:3" x14ac:dyDescent="0.25">
      <c r="A174" s="59" t="s">
        <v>228</v>
      </c>
      <c r="B174" s="77" t="s">
        <v>229</v>
      </c>
      <c r="C174" s="459">
        <v>493750.07</v>
      </c>
    </row>
    <row r="175" spans="1:3" x14ac:dyDescent="0.25">
      <c r="A175" s="59" t="s">
        <v>230</v>
      </c>
      <c r="B175" s="77" t="s">
        <v>231</v>
      </c>
      <c r="C175" s="459">
        <v>28241.73</v>
      </c>
    </row>
    <row r="176" spans="1:3" ht="26.2" customHeight="1" x14ac:dyDescent="0.25">
      <c r="A176" s="1093" t="s">
        <v>2494</v>
      </c>
      <c r="B176" s="1094"/>
      <c r="C176" s="452">
        <f>SUM(C173,C137)</f>
        <v>52313791.200000003</v>
      </c>
    </row>
    <row r="177" spans="1:3" x14ac:dyDescent="0.25">
      <c r="A177" s="462"/>
      <c r="B177" s="462"/>
      <c r="C177" s="463"/>
    </row>
    <row r="178" spans="1:3" ht="10.5" customHeight="1" x14ac:dyDescent="0.25">
      <c r="A178" s="464"/>
      <c r="B178" s="464"/>
      <c r="C178" s="465"/>
    </row>
    <row r="179" spans="1:3" ht="10.5" customHeight="1" x14ac:dyDescent="0.25">
      <c r="A179" s="464"/>
      <c r="B179" s="464"/>
      <c r="C179" s="465"/>
    </row>
    <row r="180" spans="1:3" ht="10.5" customHeight="1" thickBot="1" x14ac:dyDescent="0.3">
      <c r="A180" s="464"/>
      <c r="B180" s="464"/>
      <c r="C180" s="465"/>
    </row>
    <row r="181" spans="1:3" ht="26.2" customHeight="1" thickBot="1" x14ac:dyDescent="0.3">
      <c r="A181" s="466" t="s">
        <v>6385</v>
      </c>
      <c r="B181" s="467"/>
      <c r="C181" s="468">
        <f>SUM(C176,C131)</f>
        <v>345082096.13</v>
      </c>
    </row>
    <row r="182" spans="1:3" ht="25.55" customHeight="1" x14ac:dyDescent="0.25"/>
    <row r="185" spans="1:3" x14ac:dyDescent="0.25">
      <c r="C185" s="469"/>
    </row>
    <row r="186" spans="1:3" x14ac:dyDescent="0.25">
      <c r="C186" s="469"/>
    </row>
    <row r="187" spans="1:3" x14ac:dyDescent="0.25">
      <c r="C187" s="469"/>
    </row>
  </sheetData>
  <mergeCells count="5">
    <mergeCell ref="A1:C1"/>
    <mergeCell ref="A3:C3"/>
    <mergeCell ref="A131:B131"/>
    <mergeCell ref="A134:C134"/>
    <mergeCell ref="A176:B176"/>
  </mergeCells>
  <printOptions horizontalCentered="1"/>
  <pageMargins left="0.59055118110236227" right="0.59055118110236227" top="0.70866141732283472" bottom="0.70866141732283472" header="0.27559055118110237" footer="0.27559055118110237"/>
  <pageSetup paperSize="9" scale="84" firstPageNumber="68" fitToHeight="4" orientation="portrait" useFirstPageNumber="1" r:id="rId1"/>
  <headerFooter alignWithMargins="0">
    <oddHeader>&amp;C&amp;"Times New Roman,Grassetto"&amp;14&amp;A</oddHeader>
    <oddFooter>&amp;C&amp;"Times New Roman,Normale"&amp;12&amp;P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22"/>
  <sheetViews>
    <sheetView zoomScaleNormal="100" workbookViewId="0">
      <selection activeCell="H31" sqref="H31"/>
    </sheetView>
  </sheetViews>
  <sheetFormatPr defaultRowHeight="10.5" x14ac:dyDescent="0.2"/>
  <cols>
    <col min="1" max="1" width="13.375" style="529" customWidth="1"/>
    <col min="2" max="2" width="60.5" style="529" customWidth="1"/>
    <col min="3" max="3" width="11.875" style="550" customWidth="1"/>
    <col min="4" max="4" width="14.875" style="529" customWidth="1"/>
    <col min="5" max="5" width="9.125" style="529" customWidth="1"/>
    <col min="6" max="6" width="11.125" style="529" bestFit="1" customWidth="1"/>
    <col min="7" max="256" width="9.125" style="529"/>
    <col min="257" max="257" width="13.375" style="529" customWidth="1"/>
    <col min="258" max="258" width="60.5" style="529" customWidth="1"/>
    <col min="259" max="259" width="11.875" style="529" customWidth="1"/>
    <col min="260" max="260" width="14.875" style="529" customWidth="1"/>
    <col min="261" max="261" width="9.125" style="529" customWidth="1"/>
    <col min="262" max="262" width="11.125" style="529" bestFit="1" customWidth="1"/>
    <col min="263" max="512" width="9.125" style="529"/>
    <col min="513" max="513" width="13.375" style="529" customWidth="1"/>
    <col min="514" max="514" width="60.5" style="529" customWidth="1"/>
    <col min="515" max="515" width="11.875" style="529" customWidth="1"/>
    <col min="516" max="516" width="14.875" style="529" customWidth="1"/>
    <col min="517" max="517" width="9.125" style="529" customWidth="1"/>
    <col min="518" max="518" width="11.125" style="529" bestFit="1" customWidth="1"/>
    <col min="519" max="768" width="9.125" style="529"/>
    <col min="769" max="769" width="13.375" style="529" customWidth="1"/>
    <col min="770" max="770" width="60.5" style="529" customWidth="1"/>
    <col min="771" max="771" width="11.875" style="529" customWidth="1"/>
    <col min="772" max="772" width="14.875" style="529" customWidth="1"/>
    <col min="773" max="773" width="9.125" style="529" customWidth="1"/>
    <col min="774" max="774" width="11.125" style="529" bestFit="1" customWidth="1"/>
    <col min="775" max="1024" width="9.125" style="529"/>
    <col min="1025" max="1025" width="13.375" style="529" customWidth="1"/>
    <col min="1026" max="1026" width="60.5" style="529" customWidth="1"/>
    <col min="1027" max="1027" width="11.875" style="529" customWidth="1"/>
    <col min="1028" max="1028" width="14.875" style="529" customWidth="1"/>
    <col min="1029" max="1029" width="9.125" style="529" customWidth="1"/>
    <col min="1030" max="1030" width="11.125" style="529" bestFit="1" customWidth="1"/>
    <col min="1031" max="1280" width="9.125" style="529"/>
    <col min="1281" max="1281" width="13.375" style="529" customWidth="1"/>
    <col min="1282" max="1282" width="60.5" style="529" customWidth="1"/>
    <col min="1283" max="1283" width="11.875" style="529" customWidth="1"/>
    <col min="1284" max="1284" width="14.875" style="529" customWidth="1"/>
    <col min="1285" max="1285" width="9.125" style="529" customWidth="1"/>
    <col min="1286" max="1286" width="11.125" style="529" bestFit="1" customWidth="1"/>
    <col min="1287" max="1536" width="9.125" style="529"/>
    <col min="1537" max="1537" width="13.375" style="529" customWidth="1"/>
    <col min="1538" max="1538" width="60.5" style="529" customWidth="1"/>
    <col min="1539" max="1539" width="11.875" style="529" customWidth="1"/>
    <col min="1540" max="1540" width="14.875" style="529" customWidth="1"/>
    <col min="1541" max="1541" width="9.125" style="529" customWidth="1"/>
    <col min="1542" max="1542" width="11.125" style="529" bestFit="1" customWidth="1"/>
    <col min="1543" max="1792" width="9.125" style="529"/>
    <col min="1793" max="1793" width="13.375" style="529" customWidth="1"/>
    <col min="1794" max="1794" width="60.5" style="529" customWidth="1"/>
    <col min="1795" max="1795" width="11.875" style="529" customWidth="1"/>
    <col min="1796" max="1796" width="14.875" style="529" customWidth="1"/>
    <col min="1797" max="1797" width="9.125" style="529" customWidth="1"/>
    <col min="1798" max="1798" width="11.125" style="529" bestFit="1" customWidth="1"/>
    <col min="1799" max="2048" width="9.125" style="529"/>
    <col min="2049" max="2049" width="13.375" style="529" customWidth="1"/>
    <col min="2050" max="2050" width="60.5" style="529" customWidth="1"/>
    <col min="2051" max="2051" width="11.875" style="529" customWidth="1"/>
    <col min="2052" max="2052" width="14.875" style="529" customWidth="1"/>
    <col min="2053" max="2053" width="9.125" style="529" customWidth="1"/>
    <col min="2054" max="2054" width="11.125" style="529" bestFit="1" customWidth="1"/>
    <col min="2055" max="2304" width="9.125" style="529"/>
    <col min="2305" max="2305" width="13.375" style="529" customWidth="1"/>
    <col min="2306" max="2306" width="60.5" style="529" customWidth="1"/>
    <col min="2307" max="2307" width="11.875" style="529" customWidth="1"/>
    <col min="2308" max="2308" width="14.875" style="529" customWidth="1"/>
    <col min="2309" max="2309" width="9.125" style="529" customWidth="1"/>
    <col min="2310" max="2310" width="11.125" style="529" bestFit="1" customWidth="1"/>
    <col min="2311" max="2560" width="9.125" style="529"/>
    <col min="2561" max="2561" width="13.375" style="529" customWidth="1"/>
    <col min="2562" max="2562" width="60.5" style="529" customWidth="1"/>
    <col min="2563" max="2563" width="11.875" style="529" customWidth="1"/>
    <col min="2564" max="2564" width="14.875" style="529" customWidth="1"/>
    <col min="2565" max="2565" width="9.125" style="529" customWidth="1"/>
    <col min="2566" max="2566" width="11.125" style="529" bestFit="1" customWidth="1"/>
    <col min="2567" max="2816" width="9.125" style="529"/>
    <col min="2817" max="2817" width="13.375" style="529" customWidth="1"/>
    <col min="2818" max="2818" width="60.5" style="529" customWidth="1"/>
    <col min="2819" max="2819" width="11.875" style="529" customWidth="1"/>
    <col min="2820" max="2820" width="14.875" style="529" customWidth="1"/>
    <col min="2821" max="2821" width="9.125" style="529" customWidth="1"/>
    <col min="2822" max="2822" width="11.125" style="529" bestFit="1" customWidth="1"/>
    <col min="2823" max="3072" width="9.125" style="529"/>
    <col min="3073" max="3073" width="13.375" style="529" customWidth="1"/>
    <col min="3074" max="3074" width="60.5" style="529" customWidth="1"/>
    <col min="3075" max="3075" width="11.875" style="529" customWidth="1"/>
    <col min="3076" max="3076" width="14.875" style="529" customWidth="1"/>
    <col min="3077" max="3077" width="9.125" style="529" customWidth="1"/>
    <col min="3078" max="3078" width="11.125" style="529" bestFit="1" customWidth="1"/>
    <col min="3079" max="3328" width="9.125" style="529"/>
    <col min="3329" max="3329" width="13.375" style="529" customWidth="1"/>
    <col min="3330" max="3330" width="60.5" style="529" customWidth="1"/>
    <col min="3331" max="3331" width="11.875" style="529" customWidth="1"/>
    <col min="3332" max="3332" width="14.875" style="529" customWidth="1"/>
    <col min="3333" max="3333" width="9.125" style="529" customWidth="1"/>
    <col min="3334" max="3334" width="11.125" style="529" bestFit="1" customWidth="1"/>
    <col min="3335" max="3584" width="9.125" style="529"/>
    <col min="3585" max="3585" width="13.375" style="529" customWidth="1"/>
    <col min="3586" max="3586" width="60.5" style="529" customWidth="1"/>
    <col min="3587" max="3587" width="11.875" style="529" customWidth="1"/>
    <col min="3588" max="3588" width="14.875" style="529" customWidth="1"/>
    <col min="3589" max="3589" width="9.125" style="529" customWidth="1"/>
    <col min="3590" max="3590" width="11.125" style="529" bestFit="1" customWidth="1"/>
    <col min="3591" max="3840" width="9.125" style="529"/>
    <col min="3841" max="3841" width="13.375" style="529" customWidth="1"/>
    <col min="3842" max="3842" width="60.5" style="529" customWidth="1"/>
    <col min="3843" max="3843" width="11.875" style="529" customWidth="1"/>
    <col min="3844" max="3844" width="14.875" style="529" customWidth="1"/>
    <col min="3845" max="3845" width="9.125" style="529" customWidth="1"/>
    <col min="3846" max="3846" width="11.125" style="529" bestFit="1" customWidth="1"/>
    <col min="3847" max="4096" width="9.125" style="529"/>
    <col min="4097" max="4097" width="13.375" style="529" customWidth="1"/>
    <col min="4098" max="4098" width="60.5" style="529" customWidth="1"/>
    <col min="4099" max="4099" width="11.875" style="529" customWidth="1"/>
    <col min="4100" max="4100" width="14.875" style="529" customWidth="1"/>
    <col min="4101" max="4101" width="9.125" style="529" customWidth="1"/>
    <col min="4102" max="4102" width="11.125" style="529" bestFit="1" customWidth="1"/>
    <col min="4103" max="4352" width="9.125" style="529"/>
    <col min="4353" max="4353" width="13.375" style="529" customWidth="1"/>
    <col min="4354" max="4354" width="60.5" style="529" customWidth="1"/>
    <col min="4355" max="4355" width="11.875" style="529" customWidth="1"/>
    <col min="4356" max="4356" width="14.875" style="529" customWidth="1"/>
    <col min="4357" max="4357" width="9.125" style="529" customWidth="1"/>
    <col min="4358" max="4358" width="11.125" style="529" bestFit="1" customWidth="1"/>
    <col min="4359" max="4608" width="9.125" style="529"/>
    <col min="4609" max="4609" width="13.375" style="529" customWidth="1"/>
    <col min="4610" max="4610" width="60.5" style="529" customWidth="1"/>
    <col min="4611" max="4611" width="11.875" style="529" customWidth="1"/>
    <col min="4612" max="4612" width="14.875" style="529" customWidth="1"/>
    <col min="4613" max="4613" width="9.125" style="529" customWidth="1"/>
    <col min="4614" max="4614" width="11.125" style="529" bestFit="1" customWidth="1"/>
    <col min="4615" max="4864" width="9.125" style="529"/>
    <col min="4865" max="4865" width="13.375" style="529" customWidth="1"/>
    <col min="4866" max="4866" width="60.5" style="529" customWidth="1"/>
    <col min="4867" max="4867" width="11.875" style="529" customWidth="1"/>
    <col min="4868" max="4868" width="14.875" style="529" customWidth="1"/>
    <col min="4869" max="4869" width="9.125" style="529" customWidth="1"/>
    <col min="4870" max="4870" width="11.125" style="529" bestFit="1" customWidth="1"/>
    <col min="4871" max="5120" width="9.125" style="529"/>
    <col min="5121" max="5121" width="13.375" style="529" customWidth="1"/>
    <col min="5122" max="5122" width="60.5" style="529" customWidth="1"/>
    <col min="5123" max="5123" width="11.875" style="529" customWidth="1"/>
    <col min="5124" max="5124" width="14.875" style="529" customWidth="1"/>
    <col min="5125" max="5125" width="9.125" style="529" customWidth="1"/>
    <col min="5126" max="5126" width="11.125" style="529" bestFit="1" customWidth="1"/>
    <col min="5127" max="5376" width="9.125" style="529"/>
    <col min="5377" max="5377" width="13.375" style="529" customWidth="1"/>
    <col min="5378" max="5378" width="60.5" style="529" customWidth="1"/>
    <col min="5379" max="5379" width="11.875" style="529" customWidth="1"/>
    <col min="5380" max="5380" width="14.875" style="529" customWidth="1"/>
    <col min="5381" max="5381" width="9.125" style="529" customWidth="1"/>
    <col min="5382" max="5382" width="11.125" style="529" bestFit="1" customWidth="1"/>
    <col min="5383" max="5632" width="9.125" style="529"/>
    <col min="5633" max="5633" width="13.375" style="529" customWidth="1"/>
    <col min="5634" max="5634" width="60.5" style="529" customWidth="1"/>
    <col min="5635" max="5635" width="11.875" style="529" customWidth="1"/>
    <col min="5636" max="5636" width="14.875" style="529" customWidth="1"/>
    <col min="5637" max="5637" width="9.125" style="529" customWidth="1"/>
    <col min="5638" max="5638" width="11.125" style="529" bestFit="1" customWidth="1"/>
    <col min="5639" max="5888" width="9.125" style="529"/>
    <col min="5889" max="5889" width="13.375" style="529" customWidth="1"/>
    <col min="5890" max="5890" width="60.5" style="529" customWidth="1"/>
    <col min="5891" max="5891" width="11.875" style="529" customWidth="1"/>
    <col min="5892" max="5892" width="14.875" style="529" customWidth="1"/>
    <col min="5893" max="5893" width="9.125" style="529" customWidth="1"/>
    <col min="5894" max="5894" width="11.125" style="529" bestFit="1" customWidth="1"/>
    <col min="5895" max="6144" width="9.125" style="529"/>
    <col min="6145" max="6145" width="13.375" style="529" customWidth="1"/>
    <col min="6146" max="6146" width="60.5" style="529" customWidth="1"/>
    <col min="6147" max="6147" width="11.875" style="529" customWidth="1"/>
    <col min="6148" max="6148" width="14.875" style="529" customWidth="1"/>
    <col min="6149" max="6149" width="9.125" style="529" customWidth="1"/>
    <col min="6150" max="6150" width="11.125" style="529" bestFit="1" customWidth="1"/>
    <col min="6151" max="6400" width="9.125" style="529"/>
    <col min="6401" max="6401" width="13.375" style="529" customWidth="1"/>
    <col min="6402" max="6402" width="60.5" style="529" customWidth="1"/>
    <col min="6403" max="6403" width="11.875" style="529" customWidth="1"/>
    <col min="6404" max="6404" width="14.875" style="529" customWidth="1"/>
    <col min="6405" max="6405" width="9.125" style="529" customWidth="1"/>
    <col min="6406" max="6406" width="11.125" style="529" bestFit="1" customWidth="1"/>
    <col min="6407" max="6656" width="9.125" style="529"/>
    <col min="6657" max="6657" width="13.375" style="529" customWidth="1"/>
    <col min="6658" max="6658" width="60.5" style="529" customWidth="1"/>
    <col min="6659" max="6659" width="11.875" style="529" customWidth="1"/>
    <col min="6660" max="6660" width="14.875" style="529" customWidth="1"/>
    <col min="6661" max="6661" width="9.125" style="529" customWidth="1"/>
    <col min="6662" max="6662" width="11.125" style="529" bestFit="1" customWidth="1"/>
    <col min="6663" max="6912" width="9.125" style="529"/>
    <col min="6913" max="6913" width="13.375" style="529" customWidth="1"/>
    <col min="6914" max="6914" width="60.5" style="529" customWidth="1"/>
    <col min="6915" max="6915" width="11.875" style="529" customWidth="1"/>
    <col min="6916" max="6916" width="14.875" style="529" customWidth="1"/>
    <col min="6917" max="6917" width="9.125" style="529" customWidth="1"/>
    <col min="6918" max="6918" width="11.125" style="529" bestFit="1" customWidth="1"/>
    <col min="6919" max="7168" width="9.125" style="529"/>
    <col min="7169" max="7169" width="13.375" style="529" customWidth="1"/>
    <col min="7170" max="7170" width="60.5" style="529" customWidth="1"/>
    <col min="7171" max="7171" width="11.875" style="529" customWidth="1"/>
    <col min="7172" max="7172" width="14.875" style="529" customWidth="1"/>
    <col min="7173" max="7173" width="9.125" style="529" customWidth="1"/>
    <col min="7174" max="7174" width="11.125" style="529" bestFit="1" customWidth="1"/>
    <col min="7175" max="7424" width="9.125" style="529"/>
    <col min="7425" max="7425" width="13.375" style="529" customWidth="1"/>
    <col min="7426" max="7426" width="60.5" style="529" customWidth="1"/>
    <col min="7427" max="7427" width="11.875" style="529" customWidth="1"/>
    <col min="7428" max="7428" width="14.875" style="529" customWidth="1"/>
    <col min="7429" max="7429" width="9.125" style="529" customWidth="1"/>
    <col min="7430" max="7430" width="11.125" style="529" bestFit="1" customWidth="1"/>
    <col min="7431" max="7680" width="9.125" style="529"/>
    <col min="7681" max="7681" width="13.375" style="529" customWidth="1"/>
    <col min="7682" max="7682" width="60.5" style="529" customWidth="1"/>
    <col min="7683" max="7683" width="11.875" style="529" customWidth="1"/>
    <col min="7684" max="7684" width="14.875" style="529" customWidth="1"/>
    <col min="7685" max="7685" width="9.125" style="529" customWidth="1"/>
    <col min="7686" max="7686" width="11.125" style="529" bestFit="1" customWidth="1"/>
    <col min="7687" max="7936" width="9.125" style="529"/>
    <col min="7937" max="7937" width="13.375" style="529" customWidth="1"/>
    <col min="7938" max="7938" width="60.5" style="529" customWidth="1"/>
    <col min="7939" max="7939" width="11.875" style="529" customWidth="1"/>
    <col min="7940" max="7940" width="14.875" style="529" customWidth="1"/>
    <col min="7941" max="7941" width="9.125" style="529" customWidth="1"/>
    <col min="7942" max="7942" width="11.125" style="529" bestFit="1" customWidth="1"/>
    <col min="7943" max="8192" width="9.125" style="529"/>
    <col min="8193" max="8193" width="13.375" style="529" customWidth="1"/>
    <col min="8194" max="8194" width="60.5" style="529" customWidth="1"/>
    <col min="8195" max="8195" width="11.875" style="529" customWidth="1"/>
    <col min="8196" max="8196" width="14.875" style="529" customWidth="1"/>
    <col min="8197" max="8197" width="9.125" style="529" customWidth="1"/>
    <col min="8198" max="8198" width="11.125" style="529" bestFit="1" customWidth="1"/>
    <col min="8199" max="8448" width="9.125" style="529"/>
    <col min="8449" max="8449" width="13.375" style="529" customWidth="1"/>
    <col min="8450" max="8450" width="60.5" style="529" customWidth="1"/>
    <col min="8451" max="8451" width="11.875" style="529" customWidth="1"/>
    <col min="8452" max="8452" width="14.875" style="529" customWidth="1"/>
    <col min="8453" max="8453" width="9.125" style="529" customWidth="1"/>
    <col min="8454" max="8454" width="11.125" style="529" bestFit="1" customWidth="1"/>
    <col min="8455" max="8704" width="9.125" style="529"/>
    <col min="8705" max="8705" width="13.375" style="529" customWidth="1"/>
    <col min="8706" max="8706" width="60.5" style="529" customWidth="1"/>
    <col min="8707" max="8707" width="11.875" style="529" customWidth="1"/>
    <col min="8708" max="8708" width="14.875" style="529" customWidth="1"/>
    <col min="8709" max="8709" width="9.125" style="529" customWidth="1"/>
    <col min="8710" max="8710" width="11.125" style="529" bestFit="1" customWidth="1"/>
    <col min="8711" max="8960" width="9.125" style="529"/>
    <col min="8961" max="8961" width="13.375" style="529" customWidth="1"/>
    <col min="8962" max="8962" width="60.5" style="529" customWidth="1"/>
    <col min="8963" max="8963" width="11.875" style="529" customWidth="1"/>
    <col min="8964" max="8964" width="14.875" style="529" customWidth="1"/>
    <col min="8965" max="8965" width="9.125" style="529" customWidth="1"/>
    <col min="8966" max="8966" width="11.125" style="529" bestFit="1" customWidth="1"/>
    <col min="8967" max="9216" width="9.125" style="529"/>
    <col min="9217" max="9217" width="13.375" style="529" customWidth="1"/>
    <col min="9218" max="9218" width="60.5" style="529" customWidth="1"/>
    <col min="9219" max="9219" width="11.875" style="529" customWidth="1"/>
    <col min="9220" max="9220" width="14.875" style="529" customWidth="1"/>
    <col min="9221" max="9221" width="9.125" style="529" customWidth="1"/>
    <col min="9222" max="9222" width="11.125" style="529" bestFit="1" customWidth="1"/>
    <col min="9223" max="9472" width="9.125" style="529"/>
    <col min="9473" max="9473" width="13.375" style="529" customWidth="1"/>
    <col min="9474" max="9474" width="60.5" style="529" customWidth="1"/>
    <col min="9475" max="9475" width="11.875" style="529" customWidth="1"/>
    <col min="9476" max="9476" width="14.875" style="529" customWidth="1"/>
    <col min="9477" max="9477" width="9.125" style="529" customWidth="1"/>
    <col min="9478" max="9478" width="11.125" style="529" bestFit="1" customWidth="1"/>
    <col min="9479" max="9728" width="9.125" style="529"/>
    <col min="9729" max="9729" width="13.375" style="529" customWidth="1"/>
    <col min="9730" max="9730" width="60.5" style="529" customWidth="1"/>
    <col min="9731" max="9731" width="11.875" style="529" customWidth="1"/>
    <col min="9732" max="9732" width="14.875" style="529" customWidth="1"/>
    <col min="9733" max="9733" width="9.125" style="529" customWidth="1"/>
    <col min="9734" max="9734" width="11.125" style="529" bestFit="1" customWidth="1"/>
    <col min="9735" max="9984" width="9.125" style="529"/>
    <col min="9985" max="9985" width="13.375" style="529" customWidth="1"/>
    <col min="9986" max="9986" width="60.5" style="529" customWidth="1"/>
    <col min="9987" max="9987" width="11.875" style="529" customWidth="1"/>
    <col min="9988" max="9988" width="14.875" style="529" customWidth="1"/>
    <col min="9989" max="9989" width="9.125" style="529" customWidth="1"/>
    <col min="9990" max="9990" width="11.125" style="529" bestFit="1" customWidth="1"/>
    <col min="9991" max="10240" width="9.125" style="529"/>
    <col min="10241" max="10241" width="13.375" style="529" customWidth="1"/>
    <col min="10242" max="10242" width="60.5" style="529" customWidth="1"/>
    <col min="10243" max="10243" width="11.875" style="529" customWidth="1"/>
    <col min="10244" max="10244" width="14.875" style="529" customWidth="1"/>
    <col min="10245" max="10245" width="9.125" style="529" customWidth="1"/>
    <col min="10246" max="10246" width="11.125" style="529" bestFit="1" customWidth="1"/>
    <col min="10247" max="10496" width="9.125" style="529"/>
    <col min="10497" max="10497" width="13.375" style="529" customWidth="1"/>
    <col min="10498" max="10498" width="60.5" style="529" customWidth="1"/>
    <col min="10499" max="10499" width="11.875" style="529" customWidth="1"/>
    <col min="10500" max="10500" width="14.875" style="529" customWidth="1"/>
    <col min="10501" max="10501" width="9.125" style="529" customWidth="1"/>
    <col min="10502" max="10502" width="11.125" style="529" bestFit="1" customWidth="1"/>
    <col min="10503" max="10752" width="9.125" style="529"/>
    <col min="10753" max="10753" width="13.375" style="529" customWidth="1"/>
    <col min="10754" max="10754" width="60.5" style="529" customWidth="1"/>
    <col min="10755" max="10755" width="11.875" style="529" customWidth="1"/>
    <col min="10756" max="10756" width="14.875" style="529" customWidth="1"/>
    <col min="10757" max="10757" width="9.125" style="529" customWidth="1"/>
    <col min="10758" max="10758" width="11.125" style="529" bestFit="1" customWidth="1"/>
    <col min="10759" max="11008" width="9.125" style="529"/>
    <col min="11009" max="11009" width="13.375" style="529" customWidth="1"/>
    <col min="11010" max="11010" width="60.5" style="529" customWidth="1"/>
    <col min="11011" max="11011" width="11.875" style="529" customWidth="1"/>
    <col min="11012" max="11012" width="14.875" style="529" customWidth="1"/>
    <col min="11013" max="11013" width="9.125" style="529" customWidth="1"/>
    <col min="11014" max="11014" width="11.125" style="529" bestFit="1" customWidth="1"/>
    <col min="11015" max="11264" width="9.125" style="529"/>
    <col min="11265" max="11265" width="13.375" style="529" customWidth="1"/>
    <col min="11266" max="11266" width="60.5" style="529" customWidth="1"/>
    <col min="11267" max="11267" width="11.875" style="529" customWidth="1"/>
    <col min="11268" max="11268" width="14.875" style="529" customWidth="1"/>
    <col min="11269" max="11269" width="9.125" style="529" customWidth="1"/>
    <col min="11270" max="11270" width="11.125" style="529" bestFit="1" customWidth="1"/>
    <col min="11271" max="11520" width="9.125" style="529"/>
    <col min="11521" max="11521" width="13.375" style="529" customWidth="1"/>
    <col min="11522" max="11522" width="60.5" style="529" customWidth="1"/>
    <col min="11523" max="11523" width="11.875" style="529" customWidth="1"/>
    <col min="11524" max="11524" width="14.875" style="529" customWidth="1"/>
    <col min="11525" max="11525" width="9.125" style="529" customWidth="1"/>
    <col min="11526" max="11526" width="11.125" style="529" bestFit="1" customWidth="1"/>
    <col min="11527" max="11776" width="9.125" style="529"/>
    <col min="11777" max="11777" width="13.375" style="529" customWidth="1"/>
    <col min="11778" max="11778" width="60.5" style="529" customWidth="1"/>
    <col min="11779" max="11779" width="11.875" style="529" customWidth="1"/>
    <col min="11780" max="11780" width="14.875" style="529" customWidth="1"/>
    <col min="11781" max="11781" width="9.125" style="529" customWidth="1"/>
    <col min="11782" max="11782" width="11.125" style="529" bestFit="1" customWidth="1"/>
    <col min="11783" max="12032" width="9.125" style="529"/>
    <col min="12033" max="12033" width="13.375" style="529" customWidth="1"/>
    <col min="12034" max="12034" width="60.5" style="529" customWidth="1"/>
    <col min="12035" max="12035" width="11.875" style="529" customWidth="1"/>
    <col min="12036" max="12036" width="14.875" style="529" customWidth="1"/>
    <col min="12037" max="12037" width="9.125" style="529" customWidth="1"/>
    <col min="12038" max="12038" width="11.125" style="529" bestFit="1" customWidth="1"/>
    <col min="12039" max="12288" width="9.125" style="529"/>
    <col min="12289" max="12289" width="13.375" style="529" customWidth="1"/>
    <col min="12290" max="12290" width="60.5" style="529" customWidth="1"/>
    <col min="12291" max="12291" width="11.875" style="529" customWidth="1"/>
    <col min="12292" max="12292" width="14.875" style="529" customWidth="1"/>
    <col min="12293" max="12293" width="9.125" style="529" customWidth="1"/>
    <col min="12294" max="12294" width="11.125" style="529" bestFit="1" customWidth="1"/>
    <col min="12295" max="12544" width="9.125" style="529"/>
    <col min="12545" max="12545" width="13.375" style="529" customWidth="1"/>
    <col min="12546" max="12546" width="60.5" style="529" customWidth="1"/>
    <col min="12547" max="12547" width="11.875" style="529" customWidth="1"/>
    <col min="12548" max="12548" width="14.875" style="529" customWidth="1"/>
    <col min="12549" max="12549" width="9.125" style="529" customWidth="1"/>
    <col min="12550" max="12550" width="11.125" style="529" bestFit="1" customWidth="1"/>
    <col min="12551" max="12800" width="9.125" style="529"/>
    <col min="12801" max="12801" width="13.375" style="529" customWidth="1"/>
    <col min="12802" max="12802" width="60.5" style="529" customWidth="1"/>
    <col min="12803" max="12803" width="11.875" style="529" customWidth="1"/>
    <col min="12804" max="12804" width="14.875" style="529" customWidth="1"/>
    <col min="12805" max="12805" width="9.125" style="529" customWidth="1"/>
    <col min="12806" max="12806" width="11.125" style="529" bestFit="1" customWidth="1"/>
    <col min="12807" max="13056" width="9.125" style="529"/>
    <col min="13057" max="13057" width="13.375" style="529" customWidth="1"/>
    <col min="13058" max="13058" width="60.5" style="529" customWidth="1"/>
    <col min="13059" max="13059" width="11.875" style="529" customWidth="1"/>
    <col min="13060" max="13060" width="14.875" style="529" customWidth="1"/>
    <col min="13061" max="13061" width="9.125" style="529" customWidth="1"/>
    <col min="13062" max="13062" width="11.125" style="529" bestFit="1" customWidth="1"/>
    <col min="13063" max="13312" width="9.125" style="529"/>
    <col min="13313" max="13313" width="13.375" style="529" customWidth="1"/>
    <col min="13314" max="13314" width="60.5" style="529" customWidth="1"/>
    <col min="13315" max="13315" width="11.875" style="529" customWidth="1"/>
    <col min="13316" max="13316" width="14.875" style="529" customWidth="1"/>
    <col min="13317" max="13317" width="9.125" style="529" customWidth="1"/>
    <col min="13318" max="13318" width="11.125" style="529" bestFit="1" customWidth="1"/>
    <col min="13319" max="13568" width="9.125" style="529"/>
    <col min="13569" max="13569" width="13.375" style="529" customWidth="1"/>
    <col min="13570" max="13570" width="60.5" style="529" customWidth="1"/>
    <col min="13571" max="13571" width="11.875" style="529" customWidth="1"/>
    <col min="13572" max="13572" width="14.875" style="529" customWidth="1"/>
    <col min="13573" max="13573" width="9.125" style="529" customWidth="1"/>
    <col min="13574" max="13574" width="11.125" style="529" bestFit="1" customWidth="1"/>
    <col min="13575" max="13824" width="9.125" style="529"/>
    <col min="13825" max="13825" width="13.375" style="529" customWidth="1"/>
    <col min="13826" max="13826" width="60.5" style="529" customWidth="1"/>
    <col min="13827" max="13827" width="11.875" style="529" customWidth="1"/>
    <col min="13828" max="13828" width="14.875" style="529" customWidth="1"/>
    <col min="13829" max="13829" width="9.125" style="529" customWidth="1"/>
    <col min="13830" max="13830" width="11.125" style="529" bestFit="1" customWidth="1"/>
    <col min="13831" max="14080" width="9.125" style="529"/>
    <col min="14081" max="14081" width="13.375" style="529" customWidth="1"/>
    <col min="14082" max="14082" width="60.5" style="529" customWidth="1"/>
    <col min="14083" max="14083" width="11.875" style="529" customWidth="1"/>
    <col min="14084" max="14084" width="14.875" style="529" customWidth="1"/>
    <col min="14085" max="14085" width="9.125" style="529" customWidth="1"/>
    <col min="14086" max="14086" width="11.125" style="529" bestFit="1" customWidth="1"/>
    <col min="14087" max="14336" width="9.125" style="529"/>
    <col min="14337" max="14337" width="13.375" style="529" customWidth="1"/>
    <col min="14338" max="14338" width="60.5" style="529" customWidth="1"/>
    <col min="14339" max="14339" width="11.875" style="529" customWidth="1"/>
    <col min="14340" max="14340" width="14.875" style="529" customWidth="1"/>
    <col min="14341" max="14341" width="9.125" style="529" customWidth="1"/>
    <col min="14342" max="14342" width="11.125" style="529" bestFit="1" customWidth="1"/>
    <col min="14343" max="14592" width="9.125" style="529"/>
    <col min="14593" max="14593" width="13.375" style="529" customWidth="1"/>
    <col min="14594" max="14594" width="60.5" style="529" customWidth="1"/>
    <col min="14595" max="14595" width="11.875" style="529" customWidth="1"/>
    <col min="14596" max="14596" width="14.875" style="529" customWidth="1"/>
    <col min="14597" max="14597" width="9.125" style="529" customWidth="1"/>
    <col min="14598" max="14598" width="11.125" style="529" bestFit="1" customWidth="1"/>
    <col min="14599" max="14848" width="9.125" style="529"/>
    <col min="14849" max="14849" width="13.375" style="529" customWidth="1"/>
    <col min="14850" max="14850" width="60.5" style="529" customWidth="1"/>
    <col min="14851" max="14851" width="11.875" style="529" customWidth="1"/>
    <col min="14852" max="14852" width="14.875" style="529" customWidth="1"/>
    <col min="14853" max="14853" width="9.125" style="529" customWidth="1"/>
    <col min="14854" max="14854" width="11.125" style="529" bestFit="1" customWidth="1"/>
    <col min="14855" max="15104" width="9.125" style="529"/>
    <col min="15105" max="15105" width="13.375" style="529" customWidth="1"/>
    <col min="15106" max="15106" width="60.5" style="529" customWidth="1"/>
    <col min="15107" max="15107" width="11.875" style="529" customWidth="1"/>
    <col min="15108" max="15108" width="14.875" style="529" customWidth="1"/>
    <col min="15109" max="15109" width="9.125" style="529" customWidth="1"/>
    <col min="15110" max="15110" width="11.125" style="529" bestFit="1" customWidth="1"/>
    <col min="15111" max="15360" width="9.125" style="529"/>
    <col min="15361" max="15361" width="13.375" style="529" customWidth="1"/>
    <col min="15362" max="15362" width="60.5" style="529" customWidth="1"/>
    <col min="15363" max="15363" width="11.875" style="529" customWidth="1"/>
    <col min="15364" max="15364" width="14.875" style="529" customWidth="1"/>
    <col min="15365" max="15365" width="9.125" style="529" customWidth="1"/>
    <col min="15366" max="15366" width="11.125" style="529" bestFit="1" customWidth="1"/>
    <col min="15367" max="15616" width="9.125" style="529"/>
    <col min="15617" max="15617" width="13.375" style="529" customWidth="1"/>
    <col min="15618" max="15618" width="60.5" style="529" customWidth="1"/>
    <col min="15619" max="15619" width="11.875" style="529" customWidth="1"/>
    <col min="15620" max="15620" width="14.875" style="529" customWidth="1"/>
    <col min="15621" max="15621" width="9.125" style="529" customWidth="1"/>
    <col min="15622" max="15622" width="11.125" style="529" bestFit="1" customWidth="1"/>
    <col min="15623" max="15872" width="9.125" style="529"/>
    <col min="15873" max="15873" width="13.375" style="529" customWidth="1"/>
    <col min="15874" max="15874" width="60.5" style="529" customWidth="1"/>
    <col min="15875" max="15875" width="11.875" style="529" customWidth="1"/>
    <col min="15876" max="15876" width="14.875" style="529" customWidth="1"/>
    <col min="15877" max="15877" width="9.125" style="529" customWidth="1"/>
    <col min="15878" max="15878" width="11.125" style="529" bestFit="1" customWidth="1"/>
    <col min="15879" max="16128" width="9.125" style="529"/>
    <col min="16129" max="16129" width="13.375" style="529" customWidth="1"/>
    <col min="16130" max="16130" width="60.5" style="529" customWidth="1"/>
    <col min="16131" max="16131" width="11.875" style="529" customWidth="1"/>
    <col min="16132" max="16132" width="14.875" style="529" customWidth="1"/>
    <col min="16133" max="16133" width="9.125" style="529" customWidth="1"/>
    <col min="16134" max="16134" width="11.125" style="529" bestFit="1" customWidth="1"/>
    <col min="16135" max="16384" width="9.125" style="529"/>
  </cols>
  <sheetData>
    <row r="1" spans="1:4" ht="21.8" customHeight="1" x14ac:dyDescent="0.2">
      <c r="A1" s="1097" t="s">
        <v>6428</v>
      </c>
      <c r="B1" s="1097"/>
      <c r="C1" s="1097"/>
      <c r="D1" s="1097"/>
    </row>
    <row r="2" spans="1:4" ht="8.1999999999999993" customHeight="1" x14ac:dyDescent="0.2">
      <c r="A2" s="530"/>
      <c r="B2" s="530"/>
      <c r="C2" s="530"/>
      <c r="D2" s="530"/>
    </row>
    <row r="3" spans="1:4" s="534" customFormat="1" ht="27" customHeight="1" x14ac:dyDescent="0.25">
      <c r="A3" s="531" t="s">
        <v>5684</v>
      </c>
      <c r="B3" s="532" t="s">
        <v>5685</v>
      </c>
      <c r="C3" s="532" t="s">
        <v>5686</v>
      </c>
      <c r="D3" s="533" t="s">
        <v>6429</v>
      </c>
    </row>
    <row r="4" spans="1:4" ht="13.1" x14ac:dyDescent="0.25">
      <c r="A4" s="118" t="s">
        <v>253</v>
      </c>
      <c r="B4" s="535" t="s">
        <v>5687</v>
      </c>
      <c r="C4" s="536">
        <v>2014</v>
      </c>
      <c r="D4" s="78">
        <v>39400</v>
      </c>
    </row>
    <row r="5" spans="1:4" s="541" customFormat="1" ht="12.45" x14ac:dyDescent="0.2">
      <c r="A5" s="537" t="s">
        <v>5688</v>
      </c>
      <c r="B5" s="538"/>
      <c r="C5" s="539" t="s">
        <v>5689</v>
      </c>
      <c r="D5" s="540">
        <f>SUM(D4)</f>
        <v>39400</v>
      </c>
    </row>
    <row r="6" spans="1:4" ht="13.1" x14ac:dyDescent="0.25">
      <c r="A6" s="118" t="s">
        <v>256</v>
      </c>
      <c r="B6" s="119" t="s">
        <v>243</v>
      </c>
      <c r="C6" s="536" t="s">
        <v>5691</v>
      </c>
      <c r="D6" s="78">
        <v>17146.36</v>
      </c>
    </row>
    <row r="7" spans="1:4" ht="13.1" x14ac:dyDescent="0.25">
      <c r="A7" s="118" t="s">
        <v>256</v>
      </c>
      <c r="B7" s="119" t="s">
        <v>243</v>
      </c>
      <c r="C7" s="536" t="s">
        <v>5716</v>
      </c>
      <c r="D7" s="78">
        <v>10000</v>
      </c>
    </row>
    <row r="8" spans="1:4" ht="13.1" x14ac:dyDescent="0.25">
      <c r="A8" s="118" t="s">
        <v>256</v>
      </c>
      <c r="B8" s="119" t="s">
        <v>243</v>
      </c>
      <c r="C8" s="536" t="s">
        <v>5705</v>
      </c>
      <c r="D8" s="78">
        <v>8100</v>
      </c>
    </row>
    <row r="9" spans="1:4" s="541" customFormat="1" ht="13.1" x14ac:dyDescent="0.25">
      <c r="A9" s="118" t="s">
        <v>256</v>
      </c>
      <c r="B9" s="119" t="s">
        <v>243</v>
      </c>
      <c r="C9" s="536" t="s">
        <v>5692</v>
      </c>
      <c r="D9" s="78">
        <v>4000</v>
      </c>
    </row>
    <row r="10" spans="1:4" s="541" customFormat="1" ht="13.1" x14ac:dyDescent="0.25">
      <c r="A10" s="118" t="s">
        <v>256</v>
      </c>
      <c r="B10" s="119" t="s">
        <v>243</v>
      </c>
      <c r="C10" s="536" t="s">
        <v>5694</v>
      </c>
      <c r="D10" s="78">
        <v>22000</v>
      </c>
    </row>
    <row r="11" spans="1:4" s="541" customFormat="1" ht="13.1" x14ac:dyDescent="0.25">
      <c r="A11" s="118" t="s">
        <v>256</v>
      </c>
      <c r="B11" s="119" t="s">
        <v>243</v>
      </c>
      <c r="C11" s="536" t="s">
        <v>5696</v>
      </c>
      <c r="D11" s="78">
        <v>943852.36999999988</v>
      </c>
    </row>
    <row r="12" spans="1:4" s="541" customFormat="1" ht="13.1" x14ac:dyDescent="0.25">
      <c r="A12" s="118" t="s">
        <v>256</v>
      </c>
      <c r="B12" s="119" t="s">
        <v>243</v>
      </c>
      <c r="C12" s="536" t="s">
        <v>5690</v>
      </c>
      <c r="D12" s="78">
        <v>659258.82000000007</v>
      </c>
    </row>
    <row r="13" spans="1:4" s="541" customFormat="1" ht="13.1" x14ac:dyDescent="0.25">
      <c r="A13" s="118" t="s">
        <v>256</v>
      </c>
      <c r="B13" s="119" t="s">
        <v>243</v>
      </c>
      <c r="C13" s="536" t="s">
        <v>2392</v>
      </c>
      <c r="D13" s="78">
        <v>319783.14</v>
      </c>
    </row>
    <row r="14" spans="1:4" s="541" customFormat="1" ht="13.1" x14ac:dyDescent="0.25">
      <c r="A14" s="118" t="s">
        <v>256</v>
      </c>
      <c r="B14" s="119" t="s">
        <v>243</v>
      </c>
      <c r="C14" s="536" t="s">
        <v>6427</v>
      </c>
      <c r="D14" s="78">
        <v>3643023.6</v>
      </c>
    </row>
    <row r="15" spans="1:4" s="541" customFormat="1" ht="12.45" x14ac:dyDescent="0.2">
      <c r="A15" s="537" t="s">
        <v>5693</v>
      </c>
      <c r="B15" s="538"/>
      <c r="C15" s="539" t="s">
        <v>5689</v>
      </c>
      <c r="D15" s="540">
        <f>SUM(D6:D14)</f>
        <v>5627164.29</v>
      </c>
    </row>
    <row r="16" spans="1:4" ht="13.1" x14ac:dyDescent="0.25">
      <c r="A16" s="118" t="s">
        <v>257</v>
      </c>
      <c r="B16" s="119" t="s">
        <v>245</v>
      </c>
      <c r="C16" s="536" t="s">
        <v>5691</v>
      </c>
      <c r="D16" s="78">
        <v>2686.7</v>
      </c>
    </row>
    <row r="17" spans="1:4" ht="13.1" x14ac:dyDescent="0.25">
      <c r="A17" s="118" t="s">
        <v>257</v>
      </c>
      <c r="B17" s="119" t="s">
        <v>245</v>
      </c>
      <c r="C17" s="536" t="s">
        <v>5716</v>
      </c>
      <c r="D17" s="78">
        <v>2892.6</v>
      </c>
    </row>
    <row r="18" spans="1:4" ht="13.1" x14ac:dyDescent="0.25">
      <c r="A18" s="118" t="s">
        <v>257</v>
      </c>
      <c r="B18" s="119" t="s">
        <v>245</v>
      </c>
      <c r="C18" s="536" t="s">
        <v>5719</v>
      </c>
      <c r="D18" s="78">
        <v>1476.05</v>
      </c>
    </row>
    <row r="19" spans="1:4" ht="13.1" x14ac:dyDescent="0.25">
      <c r="A19" s="118" t="s">
        <v>257</v>
      </c>
      <c r="B19" s="119" t="s">
        <v>245</v>
      </c>
      <c r="C19" s="536" t="s">
        <v>5705</v>
      </c>
      <c r="D19" s="78">
        <v>6153.7</v>
      </c>
    </row>
    <row r="20" spans="1:4" ht="13.1" x14ac:dyDescent="0.25">
      <c r="A20" s="118" t="s">
        <v>257</v>
      </c>
      <c r="B20" s="119" t="s">
        <v>245</v>
      </c>
      <c r="C20" s="536" t="s">
        <v>5692</v>
      </c>
      <c r="D20" s="78">
        <v>3190.14</v>
      </c>
    </row>
    <row r="21" spans="1:4" ht="13.1" x14ac:dyDescent="0.25">
      <c r="A21" s="118" t="s">
        <v>257</v>
      </c>
      <c r="B21" s="119" t="s">
        <v>245</v>
      </c>
      <c r="C21" s="536" t="s">
        <v>5694</v>
      </c>
      <c r="D21" s="78">
        <v>3616.66</v>
      </c>
    </row>
    <row r="22" spans="1:4" s="541" customFormat="1" ht="13.1" x14ac:dyDescent="0.25">
      <c r="A22" s="118" t="s">
        <v>257</v>
      </c>
      <c r="B22" s="119" t="s">
        <v>245</v>
      </c>
      <c r="C22" s="536" t="s">
        <v>5695</v>
      </c>
      <c r="D22" s="78">
        <v>17247.77</v>
      </c>
    </row>
    <row r="23" spans="1:4" s="541" customFormat="1" ht="13.1" x14ac:dyDescent="0.25">
      <c r="A23" s="118" t="s">
        <v>257</v>
      </c>
      <c r="B23" s="119" t="s">
        <v>245</v>
      </c>
      <c r="C23" s="536" t="s">
        <v>5696</v>
      </c>
      <c r="D23" s="78">
        <v>80488.299999999988</v>
      </c>
    </row>
    <row r="24" spans="1:4" ht="13.1" x14ac:dyDescent="0.25">
      <c r="A24" s="118" t="s">
        <v>257</v>
      </c>
      <c r="B24" s="119" t="s">
        <v>245</v>
      </c>
      <c r="C24" s="536" t="s">
        <v>5690</v>
      </c>
      <c r="D24" s="78">
        <v>61830.48</v>
      </c>
    </row>
    <row r="25" spans="1:4" ht="13.1" x14ac:dyDescent="0.25">
      <c r="A25" s="118" t="s">
        <v>257</v>
      </c>
      <c r="B25" s="119" t="s">
        <v>245</v>
      </c>
      <c r="C25" s="536" t="s">
        <v>2392</v>
      </c>
      <c r="D25" s="78">
        <v>58441.41</v>
      </c>
    </row>
    <row r="26" spans="1:4" ht="13.1" x14ac:dyDescent="0.25">
      <c r="A26" s="118" t="s">
        <v>257</v>
      </c>
      <c r="B26" s="119" t="s">
        <v>245</v>
      </c>
      <c r="C26" s="536" t="s">
        <v>6427</v>
      </c>
      <c r="D26" s="78">
        <v>617901.99999999977</v>
      </c>
    </row>
    <row r="27" spans="1:4" s="541" customFormat="1" ht="12.45" x14ac:dyDescent="0.2">
      <c r="A27" s="537" t="s">
        <v>5697</v>
      </c>
      <c r="B27" s="538"/>
      <c r="C27" s="539" t="s">
        <v>5689</v>
      </c>
      <c r="D27" s="540">
        <f>SUM(D16:D26)</f>
        <v>855925.80999999982</v>
      </c>
    </row>
    <row r="28" spans="1:4" ht="13.1" x14ac:dyDescent="0.25">
      <c r="A28" s="118" t="s">
        <v>5031</v>
      </c>
      <c r="B28" s="535" t="s">
        <v>5698</v>
      </c>
      <c r="C28" s="536" t="s">
        <v>6427</v>
      </c>
      <c r="D28" s="78">
        <v>39434.31</v>
      </c>
    </row>
    <row r="29" spans="1:4" s="541" customFormat="1" ht="12.45" x14ac:dyDescent="0.2">
      <c r="A29" s="537" t="s">
        <v>5699</v>
      </c>
      <c r="B29" s="538"/>
      <c r="C29" s="539"/>
      <c r="D29" s="540">
        <f>SUM(D28)</f>
        <v>39434.31</v>
      </c>
    </row>
    <row r="30" spans="1:4" ht="13.1" x14ac:dyDescent="0.25">
      <c r="A30" s="118" t="s">
        <v>3666</v>
      </c>
      <c r="B30" s="535" t="s">
        <v>5700</v>
      </c>
      <c r="C30" s="536" t="s">
        <v>5690</v>
      </c>
      <c r="D30" s="78">
        <v>1620</v>
      </c>
    </row>
    <row r="31" spans="1:4" ht="13.1" x14ac:dyDescent="0.25">
      <c r="A31" s="118" t="s">
        <v>3666</v>
      </c>
      <c r="B31" s="535" t="s">
        <v>5700</v>
      </c>
      <c r="C31" s="536" t="s">
        <v>6427</v>
      </c>
      <c r="D31" s="78">
        <v>8576.6200000000008</v>
      </c>
    </row>
    <row r="32" spans="1:4" s="541" customFormat="1" ht="12.45" x14ac:dyDescent="0.2">
      <c r="A32" s="537" t="s">
        <v>5701</v>
      </c>
      <c r="B32" s="538"/>
      <c r="C32" s="539"/>
      <c r="D32" s="540">
        <f>SUM(D30:D31)</f>
        <v>10196.620000000001</v>
      </c>
    </row>
    <row r="33" spans="1:4" ht="13.1" x14ac:dyDescent="0.25">
      <c r="A33" s="118" t="s">
        <v>3976</v>
      </c>
      <c r="B33" s="535" t="s">
        <v>5702</v>
      </c>
      <c r="C33" s="536" t="s">
        <v>5690</v>
      </c>
      <c r="D33" s="78">
        <v>23482.5</v>
      </c>
    </row>
    <row r="34" spans="1:4" ht="13.1" x14ac:dyDescent="0.25">
      <c r="A34" s="118" t="s">
        <v>3976</v>
      </c>
      <c r="B34" s="535" t="s">
        <v>5702</v>
      </c>
      <c r="C34" s="536" t="s">
        <v>6427</v>
      </c>
      <c r="D34" s="78">
        <v>1818.18</v>
      </c>
    </row>
    <row r="35" spans="1:4" s="541" customFormat="1" ht="12.45" x14ac:dyDescent="0.2">
      <c r="A35" s="537" t="s">
        <v>5703</v>
      </c>
      <c r="B35" s="538"/>
      <c r="C35" s="539"/>
      <c r="D35" s="540">
        <f>SUM(D33:D34)</f>
        <v>25300.68</v>
      </c>
    </row>
    <row r="36" spans="1:4" s="541" customFormat="1" ht="13.1" x14ac:dyDescent="0.25">
      <c r="A36" s="118" t="s">
        <v>5956</v>
      </c>
      <c r="B36" s="119" t="s">
        <v>10771</v>
      </c>
      <c r="C36" s="536" t="s">
        <v>6427</v>
      </c>
      <c r="D36" s="78">
        <v>1250</v>
      </c>
    </row>
    <row r="37" spans="1:4" s="541" customFormat="1" ht="12.45" x14ac:dyDescent="0.2">
      <c r="A37" s="537" t="s">
        <v>5957</v>
      </c>
      <c r="B37" s="538"/>
      <c r="C37" s="539"/>
      <c r="D37" s="540">
        <f>SUM(D36)</f>
        <v>1250</v>
      </c>
    </row>
    <row r="38" spans="1:4" ht="13.1" x14ac:dyDescent="0.25">
      <c r="A38" s="118" t="s">
        <v>258</v>
      </c>
      <c r="B38" s="119" t="s">
        <v>5704</v>
      </c>
      <c r="C38" s="536" t="s">
        <v>5705</v>
      </c>
      <c r="D38" s="78">
        <v>300</v>
      </c>
    </row>
    <row r="39" spans="1:4" ht="13.1" x14ac:dyDescent="0.25">
      <c r="A39" s="118" t="s">
        <v>258</v>
      </c>
      <c r="B39" s="119" t="s">
        <v>5704</v>
      </c>
      <c r="C39" s="536" t="s">
        <v>5692</v>
      </c>
      <c r="D39" s="78">
        <v>100</v>
      </c>
    </row>
    <row r="40" spans="1:4" ht="13.1" x14ac:dyDescent="0.25">
      <c r="A40" s="118" t="s">
        <v>258</v>
      </c>
      <c r="B40" s="119" t="s">
        <v>5704</v>
      </c>
      <c r="C40" s="536" t="s">
        <v>5694</v>
      </c>
      <c r="D40" s="78">
        <v>428729</v>
      </c>
    </row>
    <row r="41" spans="1:4" ht="13.1" x14ac:dyDescent="0.25">
      <c r="A41" s="118" t="s">
        <v>258</v>
      </c>
      <c r="B41" s="119" t="s">
        <v>5704</v>
      </c>
      <c r="C41" s="536" t="s">
        <v>5695</v>
      </c>
      <c r="D41" s="78">
        <v>232119.87</v>
      </c>
    </row>
    <row r="42" spans="1:4" ht="13.1" x14ac:dyDescent="0.25">
      <c r="A42" s="118" t="s">
        <v>258</v>
      </c>
      <c r="B42" s="119" t="s">
        <v>5704</v>
      </c>
      <c r="C42" s="536" t="s">
        <v>5696</v>
      </c>
      <c r="D42" s="78">
        <v>11496.270000000002</v>
      </c>
    </row>
    <row r="43" spans="1:4" ht="13.1" x14ac:dyDescent="0.25">
      <c r="A43" s="118" t="s">
        <v>258</v>
      </c>
      <c r="B43" s="119" t="s">
        <v>5704</v>
      </c>
      <c r="C43" s="536" t="s">
        <v>5690</v>
      </c>
      <c r="D43" s="78">
        <v>54645.869999999995</v>
      </c>
    </row>
    <row r="44" spans="1:4" s="541" customFormat="1" ht="13.1" x14ac:dyDescent="0.25">
      <c r="A44" s="118" t="s">
        <v>258</v>
      </c>
      <c r="B44" s="119" t="s">
        <v>5704</v>
      </c>
      <c r="C44" s="536" t="s">
        <v>2392</v>
      </c>
      <c r="D44" s="78">
        <v>167233.44999999995</v>
      </c>
    </row>
    <row r="45" spans="1:4" s="541" customFormat="1" ht="13.1" x14ac:dyDescent="0.25">
      <c r="A45" s="118" t="s">
        <v>258</v>
      </c>
      <c r="B45" s="119" t="s">
        <v>5704</v>
      </c>
      <c r="C45" s="536" t="s">
        <v>6427</v>
      </c>
      <c r="D45" s="78">
        <v>511448.92000000004</v>
      </c>
    </row>
    <row r="46" spans="1:4" s="541" customFormat="1" ht="12.45" x14ac:dyDescent="0.2">
      <c r="A46" s="537" t="s">
        <v>5706</v>
      </c>
      <c r="B46" s="538"/>
      <c r="C46" s="539" t="s">
        <v>5689</v>
      </c>
      <c r="D46" s="540">
        <f>SUM(D38:D45)</f>
        <v>1406073.38</v>
      </c>
    </row>
    <row r="47" spans="1:4" s="541" customFormat="1" ht="13.1" x14ac:dyDescent="0.25">
      <c r="A47" s="118" t="s">
        <v>259</v>
      </c>
      <c r="B47" s="119" t="s">
        <v>260</v>
      </c>
      <c r="C47" s="536" t="s">
        <v>5695</v>
      </c>
      <c r="D47" s="78">
        <v>10000</v>
      </c>
    </row>
    <row r="48" spans="1:4" s="541" customFormat="1" ht="13.1" x14ac:dyDescent="0.25">
      <c r="A48" s="118" t="s">
        <v>259</v>
      </c>
      <c r="B48" s="119" t="s">
        <v>260</v>
      </c>
      <c r="C48" s="536" t="s">
        <v>5696</v>
      </c>
      <c r="D48" s="78">
        <v>10000</v>
      </c>
    </row>
    <row r="49" spans="1:4" ht="13.1" x14ac:dyDescent="0.25">
      <c r="A49" s="118" t="s">
        <v>259</v>
      </c>
      <c r="B49" s="119" t="s">
        <v>260</v>
      </c>
      <c r="C49" s="536" t="s">
        <v>6427</v>
      </c>
      <c r="D49" s="78">
        <v>16792.28</v>
      </c>
    </row>
    <row r="50" spans="1:4" s="541" customFormat="1" ht="12.45" x14ac:dyDescent="0.2">
      <c r="A50" s="537" t="s">
        <v>5707</v>
      </c>
      <c r="B50" s="538"/>
      <c r="C50" s="539"/>
      <c r="D50" s="540">
        <f>SUM(D47:D49)</f>
        <v>36792.28</v>
      </c>
    </row>
    <row r="51" spans="1:4" ht="13.1" x14ac:dyDescent="0.25">
      <c r="A51" s="118" t="s">
        <v>261</v>
      </c>
      <c r="B51" s="119" t="s">
        <v>223</v>
      </c>
      <c r="C51" s="536" t="s">
        <v>6427</v>
      </c>
      <c r="D51" s="78">
        <v>18.440000000000001</v>
      </c>
    </row>
    <row r="52" spans="1:4" s="541" customFormat="1" ht="12.45" x14ac:dyDescent="0.2">
      <c r="A52" s="537" t="s">
        <v>5708</v>
      </c>
      <c r="B52" s="538"/>
      <c r="C52" s="539" t="s">
        <v>5689</v>
      </c>
      <c r="D52" s="540">
        <f>SUM(D51:D51)</f>
        <v>18.440000000000001</v>
      </c>
    </row>
    <row r="53" spans="1:4" ht="13.1" x14ac:dyDescent="0.25">
      <c r="A53" s="118" t="s">
        <v>262</v>
      </c>
      <c r="B53" s="119" t="s">
        <v>5709</v>
      </c>
      <c r="C53" s="536" t="s">
        <v>5691</v>
      </c>
      <c r="D53" s="83">
        <v>400.16</v>
      </c>
    </row>
    <row r="54" spans="1:4" ht="13.1" x14ac:dyDescent="0.25">
      <c r="A54" s="118" t="s">
        <v>262</v>
      </c>
      <c r="B54" s="119" t="s">
        <v>5709</v>
      </c>
      <c r="C54" s="536" t="s">
        <v>5716</v>
      </c>
      <c r="D54" s="83">
        <v>2578.52</v>
      </c>
    </row>
    <row r="55" spans="1:4" ht="13.1" x14ac:dyDescent="0.25">
      <c r="A55" s="118" t="s">
        <v>262</v>
      </c>
      <c r="B55" s="119" t="s">
        <v>5709</v>
      </c>
      <c r="C55" s="536" t="s">
        <v>5719</v>
      </c>
      <c r="D55" s="83">
        <v>620</v>
      </c>
    </row>
    <row r="56" spans="1:4" ht="13.1" x14ac:dyDescent="0.25">
      <c r="A56" s="118" t="s">
        <v>262</v>
      </c>
      <c r="B56" s="119" t="s">
        <v>5709</v>
      </c>
      <c r="C56" s="536" t="s">
        <v>5705</v>
      </c>
      <c r="D56" s="83">
        <v>2910.74</v>
      </c>
    </row>
    <row r="57" spans="1:4" ht="13.1" x14ac:dyDescent="0.25">
      <c r="A57" s="118" t="s">
        <v>262</v>
      </c>
      <c r="B57" s="119" t="s">
        <v>5709</v>
      </c>
      <c r="C57" s="536" t="s">
        <v>5692</v>
      </c>
      <c r="D57" s="83">
        <v>460.27</v>
      </c>
    </row>
    <row r="58" spans="1:4" s="541" customFormat="1" ht="13.1" x14ac:dyDescent="0.25">
      <c r="A58" s="118" t="s">
        <v>262</v>
      </c>
      <c r="B58" s="119" t="s">
        <v>5709</v>
      </c>
      <c r="C58" s="536" t="s">
        <v>5694</v>
      </c>
      <c r="D58" s="83">
        <v>5163.34</v>
      </c>
    </row>
    <row r="59" spans="1:4" ht="13.1" x14ac:dyDescent="0.25">
      <c r="A59" s="118" t="s">
        <v>262</v>
      </c>
      <c r="B59" s="119" t="s">
        <v>5709</v>
      </c>
      <c r="C59" s="536" t="s">
        <v>5695</v>
      </c>
      <c r="D59" s="83">
        <v>49852.54</v>
      </c>
    </row>
    <row r="60" spans="1:4" s="541" customFormat="1" ht="13.1" x14ac:dyDescent="0.25">
      <c r="A60" s="118" t="s">
        <v>262</v>
      </c>
      <c r="B60" s="119" t="s">
        <v>5709</v>
      </c>
      <c r="C60" s="536" t="s">
        <v>5696</v>
      </c>
      <c r="D60" s="83">
        <v>108557.89999999998</v>
      </c>
    </row>
    <row r="61" spans="1:4" ht="13.1" x14ac:dyDescent="0.25">
      <c r="A61" s="118" t="s">
        <v>262</v>
      </c>
      <c r="B61" s="119" t="s">
        <v>5709</v>
      </c>
      <c r="C61" s="536" t="s">
        <v>5690</v>
      </c>
      <c r="D61" s="83">
        <v>128196.32000000008</v>
      </c>
    </row>
    <row r="62" spans="1:4" ht="13.1" x14ac:dyDescent="0.25">
      <c r="A62" s="118" t="s">
        <v>262</v>
      </c>
      <c r="B62" s="119" t="s">
        <v>5709</v>
      </c>
      <c r="C62" s="536" t="s">
        <v>2392</v>
      </c>
      <c r="D62" s="83">
        <v>97607.06</v>
      </c>
    </row>
    <row r="63" spans="1:4" ht="13.1" x14ac:dyDescent="0.25">
      <c r="A63" s="118" t="s">
        <v>262</v>
      </c>
      <c r="B63" s="119" t="s">
        <v>5709</v>
      </c>
      <c r="C63" s="536" t="s">
        <v>6427</v>
      </c>
      <c r="D63" s="83">
        <v>784871.5</v>
      </c>
    </row>
    <row r="64" spans="1:4" s="541" customFormat="1" ht="12.45" x14ac:dyDescent="0.2">
      <c r="A64" s="537" t="s">
        <v>5710</v>
      </c>
      <c r="B64" s="538"/>
      <c r="C64" s="539" t="s">
        <v>5689</v>
      </c>
      <c r="D64" s="540">
        <f>SUM(D53:D63)</f>
        <v>1181218.3500000001</v>
      </c>
    </row>
    <row r="65" spans="1:4" ht="13.1" x14ac:dyDescent="0.25">
      <c r="A65" s="118" t="s">
        <v>3154</v>
      </c>
      <c r="B65" s="535" t="s">
        <v>5711</v>
      </c>
      <c r="C65" s="536" t="s">
        <v>5696</v>
      </c>
      <c r="D65" s="83">
        <v>3150</v>
      </c>
    </row>
    <row r="66" spans="1:4" ht="13.1" x14ac:dyDescent="0.25">
      <c r="A66" s="118" t="s">
        <v>3154</v>
      </c>
      <c r="B66" s="535" t="s">
        <v>5711</v>
      </c>
      <c r="C66" s="536" t="s">
        <v>5690</v>
      </c>
      <c r="D66" s="83">
        <v>340.2</v>
      </c>
    </row>
    <row r="67" spans="1:4" ht="13.1" x14ac:dyDescent="0.25">
      <c r="A67" s="118" t="s">
        <v>3154</v>
      </c>
      <c r="B67" s="535" t="s">
        <v>5711</v>
      </c>
      <c r="C67" s="536" t="s">
        <v>6427</v>
      </c>
      <c r="D67" s="83">
        <v>3114.53</v>
      </c>
    </row>
    <row r="68" spans="1:4" s="541" customFormat="1" ht="12.45" x14ac:dyDescent="0.2">
      <c r="A68" s="537" t="s">
        <v>5712</v>
      </c>
      <c r="B68" s="538"/>
      <c r="C68" s="539"/>
      <c r="D68" s="540">
        <f>SUM(D65:D67)</f>
        <v>6604.73</v>
      </c>
    </row>
    <row r="69" spans="1:4" s="541" customFormat="1" ht="13.1" x14ac:dyDescent="0.25">
      <c r="A69" s="118" t="s">
        <v>263</v>
      </c>
      <c r="B69" s="119" t="s">
        <v>107</v>
      </c>
      <c r="C69" s="536" t="s">
        <v>6427</v>
      </c>
      <c r="D69" s="78">
        <v>765640.57</v>
      </c>
    </row>
    <row r="70" spans="1:4" s="541" customFormat="1" ht="12.45" x14ac:dyDescent="0.2">
      <c r="A70" s="537" t="s">
        <v>5713</v>
      </c>
      <c r="B70" s="538"/>
      <c r="C70" s="539" t="s">
        <v>5689</v>
      </c>
      <c r="D70" s="540">
        <f>SUM(D69)</f>
        <v>765640.57</v>
      </c>
    </row>
    <row r="71" spans="1:4" ht="13.1" x14ac:dyDescent="0.25">
      <c r="A71" s="118" t="s">
        <v>8</v>
      </c>
      <c r="B71" s="119" t="s">
        <v>236</v>
      </c>
      <c r="C71" s="536" t="s">
        <v>5714</v>
      </c>
      <c r="D71" s="83">
        <v>1780586.95</v>
      </c>
    </row>
    <row r="72" spans="1:4" ht="13.1" x14ac:dyDescent="0.25">
      <c r="A72" s="118" t="s">
        <v>8</v>
      </c>
      <c r="B72" s="119" t="s">
        <v>236</v>
      </c>
      <c r="C72" s="536" t="s">
        <v>5715</v>
      </c>
      <c r="D72" s="83">
        <v>75625.179999999993</v>
      </c>
    </row>
    <row r="73" spans="1:4" s="541" customFormat="1" ht="13.1" x14ac:dyDescent="0.25">
      <c r="A73" s="118" t="s">
        <v>8</v>
      </c>
      <c r="B73" s="119" t="s">
        <v>236</v>
      </c>
      <c r="C73" s="536" t="s">
        <v>5716</v>
      </c>
      <c r="D73" s="83">
        <v>15000</v>
      </c>
    </row>
    <row r="74" spans="1:4" ht="13.1" x14ac:dyDescent="0.25">
      <c r="A74" s="118" t="s">
        <v>8</v>
      </c>
      <c r="B74" s="119" t="s">
        <v>236</v>
      </c>
      <c r="C74" s="536" t="s">
        <v>5705</v>
      </c>
      <c r="D74" s="83">
        <v>5664</v>
      </c>
    </row>
    <row r="75" spans="1:4" s="541" customFormat="1" ht="13.1" x14ac:dyDescent="0.25">
      <c r="A75" s="118" t="s">
        <v>8</v>
      </c>
      <c r="B75" s="119" t="s">
        <v>236</v>
      </c>
      <c r="C75" s="536" t="s">
        <v>5692</v>
      </c>
      <c r="D75" s="83">
        <v>172675.12</v>
      </c>
    </row>
    <row r="76" spans="1:4" ht="13.1" x14ac:dyDescent="0.25">
      <c r="A76" s="118" t="s">
        <v>8</v>
      </c>
      <c r="B76" s="119" t="s">
        <v>236</v>
      </c>
      <c r="C76" s="536" t="s">
        <v>5694</v>
      </c>
      <c r="D76" s="83">
        <v>207539.46000000002</v>
      </c>
    </row>
    <row r="77" spans="1:4" ht="13.1" x14ac:dyDescent="0.25">
      <c r="A77" s="118" t="s">
        <v>8</v>
      </c>
      <c r="B77" s="119" t="s">
        <v>236</v>
      </c>
      <c r="C77" s="536" t="s">
        <v>5695</v>
      </c>
      <c r="D77" s="83">
        <v>513519.54</v>
      </c>
    </row>
    <row r="78" spans="1:4" s="541" customFormat="1" ht="13.1" x14ac:dyDescent="0.25">
      <c r="A78" s="118" t="s">
        <v>8</v>
      </c>
      <c r="B78" s="119" t="s">
        <v>236</v>
      </c>
      <c r="C78" s="536" t="s">
        <v>5696</v>
      </c>
      <c r="D78" s="83">
        <v>3164691.87</v>
      </c>
    </row>
    <row r="79" spans="1:4" ht="13.1" x14ac:dyDescent="0.25">
      <c r="A79" s="118" t="s">
        <v>8</v>
      </c>
      <c r="B79" s="119" t="s">
        <v>236</v>
      </c>
      <c r="C79" s="536" t="s">
        <v>5690</v>
      </c>
      <c r="D79" s="83">
        <v>2473536.13</v>
      </c>
    </row>
    <row r="80" spans="1:4" s="541" customFormat="1" ht="13.1" x14ac:dyDescent="0.25">
      <c r="A80" s="118" t="s">
        <v>8</v>
      </c>
      <c r="B80" s="119" t="s">
        <v>236</v>
      </c>
      <c r="C80" s="536" t="s">
        <v>2392</v>
      </c>
      <c r="D80" s="83">
        <v>2952483.83</v>
      </c>
    </row>
    <row r="81" spans="1:4" s="541" customFormat="1" ht="13.1" x14ac:dyDescent="0.25">
      <c r="A81" s="118" t="s">
        <v>8</v>
      </c>
      <c r="B81" s="119" t="s">
        <v>236</v>
      </c>
      <c r="C81" s="536" t="s">
        <v>6427</v>
      </c>
      <c r="D81" s="83">
        <v>6093734.4299999988</v>
      </c>
    </row>
    <row r="82" spans="1:4" s="541" customFormat="1" ht="12.45" x14ac:dyDescent="0.2">
      <c r="A82" s="537" t="s">
        <v>5717</v>
      </c>
      <c r="B82" s="538"/>
      <c r="C82" s="539" t="s">
        <v>5689</v>
      </c>
      <c r="D82" s="540">
        <f>SUM(D71:D81)</f>
        <v>17455056.509999998</v>
      </c>
    </row>
    <row r="83" spans="1:4" s="541" customFormat="1" ht="13.1" x14ac:dyDescent="0.25">
      <c r="A83" s="118" t="s">
        <v>264</v>
      </c>
      <c r="B83" s="119" t="s">
        <v>5718</v>
      </c>
      <c r="C83" s="536" t="s">
        <v>5716</v>
      </c>
      <c r="D83" s="78">
        <v>242000</v>
      </c>
    </row>
    <row r="84" spans="1:4" ht="13.1" x14ac:dyDescent="0.25">
      <c r="A84" s="118" t="s">
        <v>264</v>
      </c>
      <c r="B84" s="119" t="s">
        <v>5718</v>
      </c>
      <c r="C84" s="536" t="s">
        <v>5719</v>
      </c>
      <c r="D84" s="78">
        <v>242000</v>
      </c>
    </row>
    <row r="85" spans="1:4" s="541" customFormat="1" ht="13.1" x14ac:dyDescent="0.25">
      <c r="A85" s="118" t="s">
        <v>264</v>
      </c>
      <c r="B85" s="119" t="s">
        <v>5718</v>
      </c>
      <c r="C85" s="536" t="s">
        <v>5705</v>
      </c>
      <c r="D85" s="78">
        <v>255000</v>
      </c>
    </row>
    <row r="86" spans="1:4" ht="13.1" x14ac:dyDescent="0.25">
      <c r="A86" s="118" t="s">
        <v>264</v>
      </c>
      <c r="B86" s="119" t="s">
        <v>5718</v>
      </c>
      <c r="C86" s="536" t="s">
        <v>5692</v>
      </c>
      <c r="D86" s="78">
        <v>924505.39</v>
      </c>
    </row>
    <row r="87" spans="1:4" ht="13.1" x14ac:dyDescent="0.25">
      <c r="A87" s="118" t="s">
        <v>264</v>
      </c>
      <c r="B87" s="119" t="s">
        <v>5718</v>
      </c>
      <c r="C87" s="536" t="s">
        <v>5694</v>
      </c>
      <c r="D87" s="78">
        <v>1844164.97</v>
      </c>
    </row>
    <row r="88" spans="1:4" ht="13.1" x14ac:dyDescent="0.25">
      <c r="A88" s="118" t="s">
        <v>264</v>
      </c>
      <c r="B88" s="119" t="s">
        <v>5718</v>
      </c>
      <c r="C88" s="536" t="s">
        <v>5695</v>
      </c>
      <c r="D88" s="78">
        <v>2304883.31</v>
      </c>
    </row>
    <row r="89" spans="1:4" s="541" customFormat="1" ht="13.1" x14ac:dyDescent="0.25">
      <c r="A89" s="118" t="s">
        <v>264</v>
      </c>
      <c r="B89" s="119" t="s">
        <v>5718</v>
      </c>
      <c r="C89" s="536" t="s">
        <v>5696</v>
      </c>
      <c r="D89" s="78">
        <v>1774883.31</v>
      </c>
    </row>
    <row r="90" spans="1:4" ht="13.1" x14ac:dyDescent="0.25">
      <c r="A90" s="118" t="s">
        <v>264</v>
      </c>
      <c r="B90" s="119" t="s">
        <v>5718</v>
      </c>
      <c r="C90" s="536" t="s">
        <v>5690</v>
      </c>
      <c r="D90" s="78">
        <v>1921457.73</v>
      </c>
    </row>
    <row r="91" spans="1:4" ht="13.1" x14ac:dyDescent="0.25">
      <c r="A91" s="118" t="s">
        <v>264</v>
      </c>
      <c r="B91" s="119" t="s">
        <v>5718</v>
      </c>
      <c r="C91" s="536" t="s">
        <v>2392</v>
      </c>
      <c r="D91" s="78">
        <v>2586696.27</v>
      </c>
    </row>
    <row r="92" spans="1:4" ht="13.1" x14ac:dyDescent="0.25">
      <c r="A92" s="118" t="s">
        <v>264</v>
      </c>
      <c r="B92" s="119" t="s">
        <v>5718</v>
      </c>
      <c r="C92" s="536" t="s">
        <v>6427</v>
      </c>
      <c r="D92" s="78">
        <v>3146696.27</v>
      </c>
    </row>
    <row r="93" spans="1:4" s="541" customFormat="1" ht="12.45" x14ac:dyDescent="0.2">
      <c r="A93" s="537" t="s">
        <v>5720</v>
      </c>
      <c r="B93" s="538"/>
      <c r="C93" s="539" t="s">
        <v>5689</v>
      </c>
      <c r="D93" s="540">
        <f>SUM(D83:D92)</f>
        <v>15242287.25</v>
      </c>
    </row>
    <row r="94" spans="1:4" s="541" customFormat="1" ht="13.1" x14ac:dyDescent="0.25">
      <c r="A94" s="118" t="s">
        <v>5958</v>
      </c>
      <c r="B94" s="119" t="s">
        <v>10772</v>
      </c>
      <c r="C94" s="536" t="s">
        <v>6427</v>
      </c>
      <c r="D94" s="78">
        <v>7555028.75</v>
      </c>
    </row>
    <row r="95" spans="1:4" ht="12.45" x14ac:dyDescent="0.2">
      <c r="A95" s="537" t="s">
        <v>5959</v>
      </c>
      <c r="B95" s="538"/>
      <c r="C95" s="539" t="s">
        <v>5689</v>
      </c>
      <c r="D95" s="540">
        <f>SUM(D94)</f>
        <v>7555028.75</v>
      </c>
    </row>
    <row r="96" spans="1:4" ht="13.1" x14ac:dyDescent="0.25">
      <c r="A96" s="118" t="s">
        <v>11</v>
      </c>
      <c r="B96" s="119" t="s">
        <v>5721</v>
      </c>
      <c r="C96" s="536" t="s">
        <v>5705</v>
      </c>
      <c r="D96" s="78">
        <v>10396.5</v>
      </c>
    </row>
    <row r="97" spans="1:4" ht="13.1" x14ac:dyDescent="0.25">
      <c r="A97" s="118" t="s">
        <v>11</v>
      </c>
      <c r="B97" s="119" t="s">
        <v>5721</v>
      </c>
      <c r="C97" s="536" t="s">
        <v>2392</v>
      </c>
      <c r="D97" s="78">
        <v>29975.360000000001</v>
      </c>
    </row>
    <row r="98" spans="1:4" ht="13.1" x14ac:dyDescent="0.25">
      <c r="A98" s="118" t="s">
        <v>11</v>
      </c>
      <c r="B98" s="119" t="s">
        <v>5721</v>
      </c>
      <c r="C98" s="536" t="s">
        <v>6427</v>
      </c>
      <c r="D98" s="78">
        <v>727319.32000000007</v>
      </c>
    </row>
    <row r="99" spans="1:4" s="541" customFormat="1" ht="12.45" x14ac:dyDescent="0.2">
      <c r="A99" s="537" t="s">
        <v>5722</v>
      </c>
      <c r="B99" s="538"/>
      <c r="C99" s="539" t="s">
        <v>5689</v>
      </c>
      <c r="D99" s="540">
        <f>SUM(D96:D98)</f>
        <v>767691.18</v>
      </c>
    </row>
    <row r="100" spans="1:4" s="541" customFormat="1" ht="13.1" x14ac:dyDescent="0.25">
      <c r="A100" s="118" t="s">
        <v>13</v>
      </c>
      <c r="B100" s="119" t="s">
        <v>5723</v>
      </c>
      <c r="C100" s="536" t="s">
        <v>5724</v>
      </c>
      <c r="D100" s="78">
        <v>146567</v>
      </c>
    </row>
    <row r="101" spans="1:4" ht="13.1" x14ac:dyDescent="0.25">
      <c r="A101" s="118" t="s">
        <v>13</v>
      </c>
      <c r="B101" s="119" t="s">
        <v>5723</v>
      </c>
      <c r="C101" s="536" t="s">
        <v>5691</v>
      </c>
      <c r="D101" s="78">
        <v>29195.58</v>
      </c>
    </row>
    <row r="102" spans="1:4" s="541" customFormat="1" ht="13.1" x14ac:dyDescent="0.25">
      <c r="A102" s="118" t="s">
        <v>13</v>
      </c>
      <c r="B102" s="119" t="s">
        <v>5723</v>
      </c>
      <c r="C102" s="536" t="s">
        <v>5716</v>
      </c>
      <c r="D102" s="78">
        <v>129034.73000000001</v>
      </c>
    </row>
    <row r="103" spans="1:4" s="541" customFormat="1" ht="13.1" x14ac:dyDescent="0.25">
      <c r="A103" s="118" t="s">
        <v>13</v>
      </c>
      <c r="B103" s="119" t="s">
        <v>5723</v>
      </c>
      <c r="C103" s="536" t="s">
        <v>5719</v>
      </c>
      <c r="D103" s="78">
        <v>82911.48</v>
      </c>
    </row>
    <row r="104" spans="1:4" ht="13.1" x14ac:dyDescent="0.25">
      <c r="A104" s="118" t="s">
        <v>13</v>
      </c>
      <c r="B104" s="119" t="s">
        <v>5723</v>
      </c>
      <c r="C104" s="536" t="s">
        <v>5705</v>
      </c>
      <c r="D104" s="78">
        <v>92132.989999999976</v>
      </c>
    </row>
    <row r="105" spans="1:4" ht="13.1" x14ac:dyDescent="0.25">
      <c r="A105" s="118" t="s">
        <v>13</v>
      </c>
      <c r="B105" s="119" t="s">
        <v>5723</v>
      </c>
      <c r="C105" s="536" t="s">
        <v>5692</v>
      </c>
      <c r="D105" s="78">
        <v>88409.59</v>
      </c>
    </row>
    <row r="106" spans="1:4" ht="13.1" x14ac:dyDescent="0.25">
      <c r="A106" s="118" t="s">
        <v>13</v>
      </c>
      <c r="B106" s="119" t="s">
        <v>5723</v>
      </c>
      <c r="C106" s="536" t="s">
        <v>5694</v>
      </c>
      <c r="D106" s="78">
        <v>145331.19</v>
      </c>
    </row>
    <row r="107" spans="1:4" s="541" customFormat="1" ht="13.1" x14ac:dyDescent="0.25">
      <c r="A107" s="118" t="s">
        <v>13</v>
      </c>
      <c r="B107" s="119" t="s">
        <v>5723</v>
      </c>
      <c r="C107" s="536" t="s">
        <v>5695</v>
      </c>
      <c r="D107" s="78">
        <v>198608.85</v>
      </c>
    </row>
    <row r="108" spans="1:4" ht="13.1" x14ac:dyDescent="0.25">
      <c r="A108" s="118" t="s">
        <v>13</v>
      </c>
      <c r="B108" s="119" t="s">
        <v>5723</v>
      </c>
      <c r="C108" s="536" t="s">
        <v>5696</v>
      </c>
      <c r="D108" s="78">
        <v>134646.64000000001</v>
      </c>
    </row>
    <row r="109" spans="1:4" ht="13.1" x14ac:dyDescent="0.25">
      <c r="A109" s="118" t="s">
        <v>13</v>
      </c>
      <c r="B109" s="119" t="s">
        <v>5723</v>
      </c>
      <c r="C109" s="536" t="s">
        <v>5690</v>
      </c>
      <c r="D109" s="78">
        <v>93821.819999999992</v>
      </c>
    </row>
    <row r="110" spans="1:4" ht="13.1" x14ac:dyDescent="0.25">
      <c r="A110" s="118" t="s">
        <v>13</v>
      </c>
      <c r="B110" s="119" t="s">
        <v>5723</v>
      </c>
      <c r="C110" s="536" t="s">
        <v>2392</v>
      </c>
      <c r="D110" s="78">
        <v>202541.33000000002</v>
      </c>
    </row>
    <row r="111" spans="1:4" ht="13.1" x14ac:dyDescent="0.25">
      <c r="A111" s="118" t="s">
        <v>13</v>
      </c>
      <c r="B111" s="119" t="s">
        <v>5723</v>
      </c>
      <c r="C111" s="536" t="s">
        <v>6427</v>
      </c>
      <c r="D111" s="78">
        <v>4315139.04</v>
      </c>
    </row>
    <row r="112" spans="1:4" s="541" customFormat="1" ht="12.45" x14ac:dyDescent="0.2">
      <c r="A112" s="537" t="s">
        <v>5725</v>
      </c>
      <c r="B112" s="538"/>
      <c r="C112" s="539" t="s">
        <v>5689</v>
      </c>
      <c r="D112" s="540">
        <f>SUM(D100:D111)</f>
        <v>5658340.2400000002</v>
      </c>
    </row>
    <row r="113" spans="1:4" ht="13.1" x14ac:dyDescent="0.25">
      <c r="A113" s="118" t="s">
        <v>265</v>
      </c>
      <c r="B113" s="119" t="s">
        <v>237</v>
      </c>
      <c r="C113" s="536" t="s">
        <v>5696</v>
      </c>
      <c r="D113" s="78">
        <v>211870.19000000003</v>
      </c>
    </row>
    <row r="114" spans="1:4" ht="13.1" x14ac:dyDescent="0.25">
      <c r="A114" s="118" t="s">
        <v>265</v>
      </c>
      <c r="B114" s="119" t="s">
        <v>237</v>
      </c>
      <c r="C114" s="536" t="s">
        <v>5690</v>
      </c>
      <c r="D114" s="78">
        <v>283750.25999999995</v>
      </c>
    </row>
    <row r="115" spans="1:4" ht="13.1" x14ac:dyDescent="0.25">
      <c r="A115" s="118" t="s">
        <v>265</v>
      </c>
      <c r="B115" s="119" t="s">
        <v>237</v>
      </c>
      <c r="C115" s="536" t="s">
        <v>2392</v>
      </c>
      <c r="D115" s="78">
        <v>940127.82000000007</v>
      </c>
    </row>
    <row r="116" spans="1:4" ht="13.1" x14ac:dyDescent="0.25">
      <c r="A116" s="118" t="s">
        <v>265</v>
      </c>
      <c r="B116" s="119" t="s">
        <v>237</v>
      </c>
      <c r="C116" s="536" t="s">
        <v>6427</v>
      </c>
      <c r="D116" s="78">
        <v>1083286.05</v>
      </c>
    </row>
    <row r="117" spans="1:4" s="541" customFormat="1" ht="12.45" x14ac:dyDescent="0.2">
      <c r="A117" s="537" t="s">
        <v>5726</v>
      </c>
      <c r="B117" s="538"/>
      <c r="C117" s="539" t="s">
        <v>5689</v>
      </c>
      <c r="D117" s="540">
        <f>SUM(D113:D116)</f>
        <v>2519034.3200000003</v>
      </c>
    </row>
    <row r="118" spans="1:4" ht="13.1" x14ac:dyDescent="0.25">
      <c r="A118" s="118" t="s">
        <v>266</v>
      </c>
      <c r="B118" s="119" t="s">
        <v>187</v>
      </c>
      <c r="C118" s="536" t="s">
        <v>5696</v>
      </c>
      <c r="D118" s="78">
        <v>269695</v>
      </c>
    </row>
    <row r="119" spans="1:4" s="541" customFormat="1" ht="13.1" x14ac:dyDescent="0.25">
      <c r="A119" s="118" t="s">
        <v>266</v>
      </c>
      <c r="B119" s="119" t="s">
        <v>187</v>
      </c>
      <c r="C119" s="536" t="s">
        <v>5690</v>
      </c>
      <c r="D119" s="78">
        <v>1662586</v>
      </c>
    </row>
    <row r="120" spans="1:4" s="541" customFormat="1" ht="13.1" x14ac:dyDescent="0.25">
      <c r="A120" s="118" t="s">
        <v>266</v>
      </c>
      <c r="B120" s="119" t="s">
        <v>187</v>
      </c>
      <c r="C120" s="536" t="s">
        <v>2392</v>
      </c>
      <c r="D120" s="78">
        <v>1294150</v>
      </c>
    </row>
    <row r="121" spans="1:4" s="541" customFormat="1" ht="13.1" x14ac:dyDescent="0.25">
      <c r="A121" s="118" t="s">
        <v>266</v>
      </c>
      <c r="B121" s="119" t="s">
        <v>187</v>
      </c>
      <c r="C121" s="536" t="s">
        <v>6427</v>
      </c>
      <c r="D121" s="78">
        <v>2793542</v>
      </c>
    </row>
    <row r="122" spans="1:4" s="541" customFormat="1" ht="12.45" x14ac:dyDescent="0.2">
      <c r="A122" s="537" t="s">
        <v>5727</v>
      </c>
      <c r="B122" s="538"/>
      <c r="C122" s="539" t="s">
        <v>5689</v>
      </c>
      <c r="D122" s="540">
        <f>SUM(D118:D121)</f>
        <v>6019973</v>
      </c>
    </row>
    <row r="123" spans="1:4" ht="13.1" x14ac:dyDescent="0.25">
      <c r="A123" s="118" t="s">
        <v>267</v>
      </c>
      <c r="B123" s="119" t="s">
        <v>5728</v>
      </c>
      <c r="C123" s="536" t="s">
        <v>5716</v>
      </c>
      <c r="D123" s="78">
        <v>175706.69</v>
      </c>
    </row>
    <row r="124" spans="1:4" ht="13.1" x14ac:dyDescent="0.25">
      <c r="A124" s="118" t="s">
        <v>267</v>
      </c>
      <c r="B124" s="119" t="s">
        <v>5728</v>
      </c>
      <c r="C124" s="536" t="s">
        <v>5705</v>
      </c>
      <c r="D124" s="78">
        <v>1023.08</v>
      </c>
    </row>
    <row r="125" spans="1:4" ht="13.1" x14ac:dyDescent="0.25">
      <c r="A125" s="118" t="s">
        <v>267</v>
      </c>
      <c r="B125" s="119" t="s">
        <v>5728</v>
      </c>
      <c r="C125" s="536" t="s">
        <v>5692</v>
      </c>
      <c r="D125" s="78">
        <v>36763.53</v>
      </c>
    </row>
    <row r="126" spans="1:4" ht="13.1" x14ac:dyDescent="0.25">
      <c r="A126" s="118" t="s">
        <v>267</v>
      </c>
      <c r="B126" s="119" t="s">
        <v>5728</v>
      </c>
      <c r="C126" s="536" t="s">
        <v>5694</v>
      </c>
      <c r="D126" s="78">
        <v>62702.44</v>
      </c>
    </row>
    <row r="127" spans="1:4" ht="13.1" x14ac:dyDescent="0.25">
      <c r="A127" s="118" t="s">
        <v>267</v>
      </c>
      <c r="B127" s="119" t="s">
        <v>5728</v>
      </c>
      <c r="C127" s="536" t="s">
        <v>5695</v>
      </c>
      <c r="D127" s="78">
        <v>2213285.65</v>
      </c>
    </row>
    <row r="128" spans="1:4" s="541" customFormat="1" ht="13.1" x14ac:dyDescent="0.25">
      <c r="A128" s="118" t="s">
        <v>267</v>
      </c>
      <c r="B128" s="119" t="s">
        <v>5728</v>
      </c>
      <c r="C128" s="536" t="s">
        <v>5696</v>
      </c>
      <c r="D128" s="78">
        <v>4128575.0599999996</v>
      </c>
    </row>
    <row r="129" spans="1:4" ht="13.1" x14ac:dyDescent="0.25">
      <c r="A129" s="118" t="s">
        <v>267</v>
      </c>
      <c r="B129" s="119" t="s">
        <v>5728</v>
      </c>
      <c r="C129" s="536" t="s">
        <v>5690</v>
      </c>
      <c r="D129" s="78">
        <v>8736999.6499999985</v>
      </c>
    </row>
    <row r="130" spans="1:4" s="541" customFormat="1" ht="13.1" x14ac:dyDescent="0.25">
      <c r="A130" s="118" t="s">
        <v>267</v>
      </c>
      <c r="B130" s="119" t="s">
        <v>5728</v>
      </c>
      <c r="C130" s="536" t="s">
        <v>2392</v>
      </c>
      <c r="D130" s="78">
        <v>6763594.120000001</v>
      </c>
    </row>
    <row r="131" spans="1:4" s="541" customFormat="1" ht="13.1" x14ac:dyDescent="0.25">
      <c r="A131" s="118" t="s">
        <v>267</v>
      </c>
      <c r="B131" s="119" t="s">
        <v>5728</v>
      </c>
      <c r="C131" s="536" t="s">
        <v>6427</v>
      </c>
      <c r="D131" s="78">
        <v>6907779.0199999996</v>
      </c>
    </row>
    <row r="132" spans="1:4" s="541" customFormat="1" ht="12.45" x14ac:dyDescent="0.2">
      <c r="A132" s="537" t="s">
        <v>5729</v>
      </c>
      <c r="B132" s="538"/>
      <c r="C132" s="539" t="s">
        <v>5689</v>
      </c>
      <c r="D132" s="540">
        <f>SUM(D123:D131)</f>
        <v>29026429.239999998</v>
      </c>
    </row>
    <row r="133" spans="1:4" ht="13.1" x14ac:dyDescent="0.25">
      <c r="A133" s="118" t="s">
        <v>1565</v>
      </c>
      <c r="B133" s="119" t="s">
        <v>5730</v>
      </c>
      <c r="C133" s="536" t="s">
        <v>5719</v>
      </c>
      <c r="D133" s="78">
        <v>13150</v>
      </c>
    </row>
    <row r="134" spans="1:4" ht="13.1" x14ac:dyDescent="0.25">
      <c r="A134" s="118" t="s">
        <v>1565</v>
      </c>
      <c r="B134" s="119" t="s">
        <v>5730</v>
      </c>
      <c r="C134" s="536" t="s">
        <v>5696</v>
      </c>
      <c r="D134" s="78">
        <v>1453044.54</v>
      </c>
    </row>
    <row r="135" spans="1:4" ht="13.1" x14ac:dyDescent="0.25">
      <c r="A135" s="118" t="s">
        <v>1565</v>
      </c>
      <c r="B135" s="119" t="s">
        <v>5730</v>
      </c>
      <c r="C135" s="536" t="s">
        <v>5690</v>
      </c>
      <c r="D135" s="78">
        <v>5278747.1399999997</v>
      </c>
    </row>
    <row r="136" spans="1:4" ht="13.1" x14ac:dyDescent="0.25">
      <c r="A136" s="118" t="s">
        <v>1565</v>
      </c>
      <c r="B136" s="119" t="s">
        <v>5730</v>
      </c>
      <c r="C136" s="536" t="s">
        <v>2392</v>
      </c>
      <c r="D136" s="78">
        <v>5009500.8499999996</v>
      </c>
    </row>
    <row r="137" spans="1:4" ht="13.1" x14ac:dyDescent="0.25">
      <c r="A137" s="118" t="s">
        <v>1565</v>
      </c>
      <c r="B137" s="119" t="s">
        <v>5730</v>
      </c>
      <c r="C137" s="536" t="s">
        <v>6427</v>
      </c>
      <c r="D137" s="78">
        <v>10591185.199999997</v>
      </c>
    </row>
    <row r="138" spans="1:4" s="541" customFormat="1" ht="12.45" x14ac:dyDescent="0.2">
      <c r="A138" s="537" t="s">
        <v>5731</v>
      </c>
      <c r="B138" s="538"/>
      <c r="C138" s="539" t="s">
        <v>5689</v>
      </c>
      <c r="D138" s="540">
        <f>SUM(D133:D137)</f>
        <v>22345627.729999997</v>
      </c>
    </row>
    <row r="139" spans="1:4" ht="13.1" x14ac:dyDescent="0.25">
      <c r="A139" s="118" t="s">
        <v>2762</v>
      </c>
      <c r="B139" s="535" t="s">
        <v>5732</v>
      </c>
      <c r="C139" s="536" t="s">
        <v>5696</v>
      </c>
      <c r="D139" s="78">
        <v>5048.1499999999996</v>
      </c>
    </row>
    <row r="140" spans="1:4" ht="13.1" x14ac:dyDescent="0.25">
      <c r="A140" s="118" t="s">
        <v>2762</v>
      </c>
      <c r="B140" s="535" t="s">
        <v>5732</v>
      </c>
      <c r="C140" s="536" t="s">
        <v>5690</v>
      </c>
      <c r="D140" s="78">
        <v>113083.07</v>
      </c>
    </row>
    <row r="141" spans="1:4" ht="13.1" x14ac:dyDescent="0.25">
      <c r="A141" s="118" t="s">
        <v>2762</v>
      </c>
      <c r="B141" s="535" t="s">
        <v>5732</v>
      </c>
      <c r="C141" s="536" t="s">
        <v>6427</v>
      </c>
      <c r="D141" s="78">
        <v>228898</v>
      </c>
    </row>
    <row r="142" spans="1:4" s="541" customFormat="1" ht="12.45" x14ac:dyDescent="0.2">
      <c r="A142" s="537" t="s">
        <v>5733</v>
      </c>
      <c r="B142" s="538"/>
      <c r="C142" s="539"/>
      <c r="D142" s="540">
        <f>SUM(D139:D141)</f>
        <v>347029.22</v>
      </c>
    </row>
    <row r="143" spans="1:4" ht="13.1" x14ac:dyDescent="0.25">
      <c r="A143" s="118" t="s">
        <v>2498</v>
      </c>
      <c r="B143" s="535" t="s">
        <v>5734</v>
      </c>
      <c r="C143" s="536" t="s">
        <v>5735</v>
      </c>
      <c r="D143" s="78">
        <v>18833.57</v>
      </c>
    </row>
    <row r="144" spans="1:4" ht="13.1" x14ac:dyDescent="0.25">
      <c r="A144" s="118" t="s">
        <v>2498</v>
      </c>
      <c r="B144" s="535" t="s">
        <v>5734</v>
      </c>
      <c r="C144" s="536" t="s">
        <v>5690</v>
      </c>
      <c r="D144" s="78">
        <v>17500</v>
      </c>
    </row>
    <row r="145" spans="1:4" ht="13.1" x14ac:dyDescent="0.25">
      <c r="A145" s="118" t="s">
        <v>2498</v>
      </c>
      <c r="B145" s="535" t="s">
        <v>5734</v>
      </c>
      <c r="C145" s="536" t="s">
        <v>6427</v>
      </c>
      <c r="D145" s="78">
        <v>6539.48</v>
      </c>
    </row>
    <row r="146" spans="1:4" s="541" customFormat="1" ht="12.45" x14ac:dyDescent="0.2">
      <c r="A146" s="537" t="s">
        <v>5736</v>
      </c>
      <c r="B146" s="538"/>
      <c r="C146" s="539"/>
      <c r="D146" s="540">
        <f>SUM(D143:D145)</f>
        <v>42873.05</v>
      </c>
    </row>
    <row r="147" spans="1:4" ht="13.1" x14ac:dyDescent="0.25">
      <c r="A147" s="118" t="s">
        <v>268</v>
      </c>
      <c r="B147" s="535" t="s">
        <v>5737</v>
      </c>
      <c r="C147" s="536" t="s">
        <v>5715</v>
      </c>
      <c r="D147" s="78">
        <v>53917.08</v>
      </c>
    </row>
    <row r="148" spans="1:4" ht="13.1" x14ac:dyDescent="0.25">
      <c r="A148" s="118" t="s">
        <v>268</v>
      </c>
      <c r="B148" s="535" t="s">
        <v>5737</v>
      </c>
      <c r="C148" s="536" t="s">
        <v>5738</v>
      </c>
      <c r="D148" s="78">
        <v>580827.26000000013</v>
      </c>
    </row>
    <row r="149" spans="1:4" ht="13.1" x14ac:dyDescent="0.25">
      <c r="A149" s="118" t="s">
        <v>268</v>
      </c>
      <c r="B149" s="535" t="s">
        <v>5737</v>
      </c>
      <c r="C149" s="536" t="s">
        <v>5739</v>
      </c>
      <c r="D149" s="78">
        <v>1128553.68</v>
      </c>
    </row>
    <row r="150" spans="1:4" ht="13.1" x14ac:dyDescent="0.25">
      <c r="A150" s="118" t="s">
        <v>268</v>
      </c>
      <c r="B150" s="535" t="s">
        <v>5737</v>
      </c>
      <c r="C150" s="536" t="s">
        <v>5735</v>
      </c>
      <c r="D150" s="78">
        <v>1251298.44</v>
      </c>
    </row>
    <row r="151" spans="1:4" ht="13.1" x14ac:dyDescent="0.25">
      <c r="A151" s="118" t="s">
        <v>268</v>
      </c>
      <c r="B151" s="535" t="s">
        <v>5737</v>
      </c>
      <c r="C151" s="536" t="s">
        <v>5724</v>
      </c>
      <c r="D151" s="78">
        <v>549685.64</v>
      </c>
    </row>
    <row r="152" spans="1:4" ht="13.1" x14ac:dyDescent="0.25">
      <c r="A152" s="118" t="s">
        <v>268</v>
      </c>
      <c r="B152" s="535" t="s">
        <v>5737</v>
      </c>
      <c r="C152" s="536" t="s">
        <v>5691</v>
      </c>
      <c r="D152" s="78">
        <v>133416.9</v>
      </c>
    </row>
    <row r="153" spans="1:4" ht="13.1" x14ac:dyDescent="0.25">
      <c r="A153" s="118" t="s">
        <v>268</v>
      </c>
      <c r="B153" s="535" t="s">
        <v>5737</v>
      </c>
      <c r="C153" s="536" t="s">
        <v>5716</v>
      </c>
      <c r="D153" s="78">
        <v>966962.08000000007</v>
      </c>
    </row>
    <row r="154" spans="1:4" ht="13.1" x14ac:dyDescent="0.25">
      <c r="A154" s="118" t="s">
        <v>268</v>
      </c>
      <c r="B154" s="535" t="s">
        <v>5737</v>
      </c>
      <c r="C154" s="536" t="s">
        <v>5719</v>
      </c>
      <c r="D154" s="78">
        <v>67119</v>
      </c>
    </row>
    <row r="155" spans="1:4" ht="13.1" x14ac:dyDescent="0.25">
      <c r="A155" s="118" t="s">
        <v>268</v>
      </c>
      <c r="B155" s="535" t="s">
        <v>5737</v>
      </c>
      <c r="C155" s="536" t="s">
        <v>5705</v>
      </c>
      <c r="D155" s="78">
        <v>183848.9</v>
      </c>
    </row>
    <row r="156" spans="1:4" ht="13.1" x14ac:dyDescent="0.25">
      <c r="A156" s="118" t="s">
        <v>268</v>
      </c>
      <c r="B156" s="535" t="s">
        <v>5737</v>
      </c>
      <c r="C156" s="536" t="s">
        <v>5692</v>
      </c>
      <c r="D156" s="78">
        <v>848877.41</v>
      </c>
    </row>
    <row r="157" spans="1:4" ht="13.1" x14ac:dyDescent="0.25">
      <c r="A157" s="118" t="s">
        <v>268</v>
      </c>
      <c r="B157" s="535" t="s">
        <v>5737</v>
      </c>
      <c r="C157" s="536" t="s">
        <v>5694</v>
      </c>
      <c r="D157" s="78">
        <v>195852.63</v>
      </c>
    </row>
    <row r="158" spans="1:4" ht="13.1" x14ac:dyDescent="0.25">
      <c r="A158" s="118" t="s">
        <v>268</v>
      </c>
      <c r="B158" s="535" t="s">
        <v>5737</v>
      </c>
      <c r="C158" s="536" t="s">
        <v>5695</v>
      </c>
      <c r="D158" s="78">
        <v>403392.99</v>
      </c>
    </row>
    <row r="159" spans="1:4" ht="13.1" x14ac:dyDescent="0.25">
      <c r="A159" s="118" t="s">
        <v>268</v>
      </c>
      <c r="B159" s="535" t="s">
        <v>5737</v>
      </c>
      <c r="C159" s="536" t="s">
        <v>5696</v>
      </c>
      <c r="D159" s="78">
        <v>294271.06</v>
      </c>
    </row>
    <row r="160" spans="1:4" ht="13.1" x14ac:dyDescent="0.25">
      <c r="A160" s="118" t="s">
        <v>268</v>
      </c>
      <c r="B160" s="535" t="s">
        <v>5737</v>
      </c>
      <c r="C160" s="536" t="s">
        <v>5690</v>
      </c>
      <c r="D160" s="78">
        <v>1812709.49</v>
      </c>
    </row>
    <row r="161" spans="1:4" ht="13.1" x14ac:dyDescent="0.25">
      <c r="A161" s="118" t="s">
        <v>268</v>
      </c>
      <c r="B161" s="535" t="s">
        <v>5737</v>
      </c>
      <c r="C161" s="536" t="s">
        <v>2392</v>
      </c>
      <c r="D161" s="78">
        <v>2788843.1</v>
      </c>
    </row>
    <row r="162" spans="1:4" ht="13.1" x14ac:dyDescent="0.25">
      <c r="A162" s="118" t="s">
        <v>268</v>
      </c>
      <c r="B162" s="535" t="s">
        <v>5737</v>
      </c>
      <c r="C162" s="536" t="s">
        <v>6427</v>
      </c>
      <c r="D162" s="78">
        <v>1799560.93</v>
      </c>
    </row>
    <row r="163" spans="1:4" s="541" customFormat="1" ht="12.45" x14ac:dyDescent="0.2">
      <c r="A163" s="537" t="s">
        <v>5740</v>
      </c>
      <c r="B163" s="538"/>
      <c r="C163" s="539"/>
      <c r="D163" s="540">
        <f>SUM(D147:D162)</f>
        <v>13059136.59</v>
      </c>
    </row>
    <row r="164" spans="1:4" s="541" customFormat="1" ht="13.1" x14ac:dyDescent="0.25">
      <c r="A164" s="118" t="s">
        <v>1144</v>
      </c>
      <c r="B164" s="535" t="s">
        <v>5742</v>
      </c>
      <c r="C164" s="536" t="s">
        <v>5694</v>
      </c>
      <c r="D164" s="78">
        <v>5450.66</v>
      </c>
    </row>
    <row r="165" spans="1:4" s="541" customFormat="1" ht="12.45" x14ac:dyDescent="0.2">
      <c r="A165" s="537" t="s">
        <v>5743</v>
      </c>
      <c r="B165" s="538"/>
      <c r="C165" s="539"/>
      <c r="D165" s="540">
        <f>SUM(D164)</f>
        <v>5450.66</v>
      </c>
    </row>
    <row r="166" spans="1:4" s="541" customFormat="1" ht="13.1" x14ac:dyDescent="0.25">
      <c r="A166" s="118" t="s">
        <v>306</v>
      </c>
      <c r="B166" s="535" t="s">
        <v>307</v>
      </c>
      <c r="C166" s="536" t="s">
        <v>5695</v>
      </c>
      <c r="D166" s="78">
        <v>1220.4100000000001</v>
      </c>
    </row>
    <row r="167" spans="1:4" s="541" customFormat="1" ht="13.1" x14ac:dyDescent="0.25">
      <c r="A167" s="118" t="s">
        <v>306</v>
      </c>
      <c r="B167" s="535" t="s">
        <v>307</v>
      </c>
      <c r="C167" s="536" t="s">
        <v>2392</v>
      </c>
      <c r="D167" s="78">
        <v>7486.5599999999995</v>
      </c>
    </row>
    <row r="168" spans="1:4" s="541" customFormat="1" ht="13.1" x14ac:dyDescent="0.25">
      <c r="A168" s="118" t="s">
        <v>306</v>
      </c>
      <c r="B168" s="535" t="s">
        <v>307</v>
      </c>
      <c r="C168" s="536" t="s">
        <v>6427</v>
      </c>
      <c r="D168" s="78">
        <v>2519.86</v>
      </c>
    </row>
    <row r="169" spans="1:4" s="541" customFormat="1" ht="12.45" x14ac:dyDescent="0.2">
      <c r="A169" s="537" t="s">
        <v>5744</v>
      </c>
      <c r="B169" s="538"/>
      <c r="C169" s="539"/>
      <c r="D169" s="540">
        <f>SUM(D166:D168)</f>
        <v>11226.83</v>
      </c>
    </row>
    <row r="170" spans="1:4" s="541" customFormat="1" ht="13.1" x14ac:dyDescent="0.25">
      <c r="A170" s="118" t="s">
        <v>269</v>
      </c>
      <c r="B170" s="535" t="s">
        <v>270</v>
      </c>
      <c r="C170" s="536" t="s">
        <v>6427</v>
      </c>
      <c r="D170" s="78">
        <v>5099.7999999999993</v>
      </c>
    </row>
    <row r="171" spans="1:4" s="541" customFormat="1" ht="12.45" x14ac:dyDescent="0.2">
      <c r="A171" s="537" t="s">
        <v>5745</v>
      </c>
      <c r="B171" s="538"/>
      <c r="C171" s="539"/>
      <c r="D171" s="540">
        <f>SUM(D170)</f>
        <v>5099.7999999999993</v>
      </c>
    </row>
    <row r="172" spans="1:4" s="541" customFormat="1" ht="13.1" x14ac:dyDescent="0.25">
      <c r="A172" s="118" t="s">
        <v>14</v>
      </c>
      <c r="B172" s="535" t="s">
        <v>5747</v>
      </c>
      <c r="C172" s="536" t="s">
        <v>6427</v>
      </c>
      <c r="D172" s="78">
        <v>34054788</v>
      </c>
    </row>
    <row r="173" spans="1:4" s="541" customFormat="1" ht="12.45" x14ac:dyDescent="0.2">
      <c r="A173" s="537" t="s">
        <v>5748</v>
      </c>
      <c r="B173" s="538"/>
      <c r="C173" s="539"/>
      <c r="D173" s="540">
        <f>SUM(D172)</f>
        <v>34054788</v>
      </c>
    </row>
    <row r="174" spans="1:4" s="541" customFormat="1" ht="13.1" x14ac:dyDescent="0.25">
      <c r="A174" s="118" t="s">
        <v>1816</v>
      </c>
      <c r="B174" s="535" t="s">
        <v>1817</v>
      </c>
      <c r="C174" s="536" t="s">
        <v>2392</v>
      </c>
      <c r="D174" s="78">
        <v>792</v>
      </c>
    </row>
    <row r="175" spans="1:4" s="541" customFormat="1" ht="12.45" x14ac:dyDescent="0.2">
      <c r="A175" s="537" t="s">
        <v>5749</v>
      </c>
      <c r="B175" s="538"/>
      <c r="C175" s="539"/>
      <c r="D175" s="540">
        <f>SUM(D174)</f>
        <v>792</v>
      </c>
    </row>
    <row r="176" spans="1:4" s="541" customFormat="1" ht="13.1" x14ac:dyDescent="0.25">
      <c r="A176" s="118" t="s">
        <v>273</v>
      </c>
      <c r="B176" s="535" t="s">
        <v>1280</v>
      </c>
      <c r="C176" s="536" t="s">
        <v>5716</v>
      </c>
      <c r="D176" s="78">
        <v>1945579.18</v>
      </c>
    </row>
    <row r="177" spans="1:4" s="541" customFormat="1" ht="13.1" x14ac:dyDescent="0.25">
      <c r="A177" s="118" t="s">
        <v>273</v>
      </c>
      <c r="B177" s="535" t="s">
        <v>1280</v>
      </c>
      <c r="C177" s="536" t="s">
        <v>5692</v>
      </c>
      <c r="D177" s="78">
        <v>37678</v>
      </c>
    </row>
    <row r="178" spans="1:4" s="541" customFormat="1" ht="13.1" x14ac:dyDescent="0.25">
      <c r="A178" s="118" t="s">
        <v>273</v>
      </c>
      <c r="B178" s="535" t="s">
        <v>1280</v>
      </c>
      <c r="C178" s="536" t="s">
        <v>5694</v>
      </c>
      <c r="D178" s="78">
        <v>1900</v>
      </c>
    </row>
    <row r="179" spans="1:4" s="541" customFormat="1" ht="13.1" x14ac:dyDescent="0.25">
      <c r="A179" s="118" t="s">
        <v>273</v>
      </c>
      <c r="B179" s="535" t="s">
        <v>1280</v>
      </c>
      <c r="C179" s="536" t="s">
        <v>5695</v>
      </c>
      <c r="D179" s="78">
        <v>137336</v>
      </c>
    </row>
    <row r="180" spans="1:4" s="541" customFormat="1" ht="13.1" x14ac:dyDescent="0.25">
      <c r="A180" s="118" t="s">
        <v>273</v>
      </c>
      <c r="B180" s="535" t="s">
        <v>1280</v>
      </c>
      <c r="C180" s="536" t="s">
        <v>5696</v>
      </c>
      <c r="D180" s="78">
        <v>151443</v>
      </c>
    </row>
    <row r="181" spans="1:4" s="541" customFormat="1" ht="13.1" x14ac:dyDescent="0.25">
      <c r="A181" s="118" t="s">
        <v>273</v>
      </c>
      <c r="B181" s="535" t="s">
        <v>1280</v>
      </c>
      <c r="C181" s="536" t="s">
        <v>5690</v>
      </c>
      <c r="D181" s="78">
        <v>536158.74</v>
      </c>
    </row>
    <row r="182" spans="1:4" s="541" customFormat="1" ht="13.1" x14ac:dyDescent="0.25">
      <c r="A182" s="118" t="s">
        <v>273</v>
      </c>
      <c r="B182" s="535" t="s">
        <v>1280</v>
      </c>
      <c r="C182" s="536" t="s">
        <v>2392</v>
      </c>
      <c r="D182" s="78">
        <v>613341</v>
      </c>
    </row>
    <row r="183" spans="1:4" s="541" customFormat="1" ht="13.1" x14ac:dyDescent="0.25">
      <c r="A183" s="118" t="s">
        <v>273</v>
      </c>
      <c r="B183" s="535" t="s">
        <v>1280</v>
      </c>
      <c r="C183" s="536" t="s">
        <v>6427</v>
      </c>
      <c r="D183" s="78">
        <v>960507.86</v>
      </c>
    </row>
    <row r="184" spans="1:4" s="541" customFormat="1" ht="12.45" x14ac:dyDescent="0.2">
      <c r="A184" s="537" t="s">
        <v>5750</v>
      </c>
      <c r="B184" s="538"/>
      <c r="C184" s="539"/>
      <c r="D184" s="540">
        <f>SUM(D176:D183)</f>
        <v>4383943.78</v>
      </c>
    </row>
    <row r="185" spans="1:4" s="541" customFormat="1" ht="13.1" x14ac:dyDescent="0.25">
      <c r="A185" s="118" t="s">
        <v>1302</v>
      </c>
      <c r="B185" s="535" t="s">
        <v>5751</v>
      </c>
      <c r="C185" s="536" t="s">
        <v>5695</v>
      </c>
      <c r="D185" s="78">
        <v>44100</v>
      </c>
    </row>
    <row r="186" spans="1:4" s="541" customFormat="1" ht="12.45" x14ac:dyDescent="0.2">
      <c r="A186" s="537" t="s">
        <v>5752</v>
      </c>
      <c r="B186" s="538"/>
      <c r="C186" s="539"/>
      <c r="D186" s="540">
        <f>SUM(D185)</f>
        <v>44100</v>
      </c>
    </row>
    <row r="187" spans="1:4" s="541" customFormat="1" ht="13.1" x14ac:dyDescent="0.25">
      <c r="A187" s="118" t="s">
        <v>16</v>
      </c>
      <c r="B187" s="535" t="s">
        <v>5753</v>
      </c>
      <c r="C187" s="536" t="s">
        <v>6427</v>
      </c>
      <c r="D187" s="78">
        <v>10293467.619999999</v>
      </c>
    </row>
    <row r="188" spans="1:4" s="541" customFormat="1" ht="12.45" x14ac:dyDescent="0.2">
      <c r="A188" s="537" t="s">
        <v>5754</v>
      </c>
      <c r="B188" s="538"/>
      <c r="C188" s="539"/>
      <c r="D188" s="540">
        <f>SUM(D187)</f>
        <v>10293467.619999999</v>
      </c>
    </row>
    <row r="189" spans="1:4" s="541" customFormat="1" ht="13.1" x14ac:dyDescent="0.25">
      <c r="A189" s="118" t="s">
        <v>274</v>
      </c>
      <c r="B189" s="535" t="s">
        <v>5756</v>
      </c>
      <c r="C189" s="536" t="s">
        <v>5724</v>
      </c>
      <c r="D189" s="78">
        <v>153026.81</v>
      </c>
    </row>
    <row r="190" spans="1:4" s="541" customFormat="1" ht="13.1" x14ac:dyDescent="0.25">
      <c r="A190" s="118" t="s">
        <v>274</v>
      </c>
      <c r="B190" s="535" t="s">
        <v>5756</v>
      </c>
      <c r="C190" s="536" t="s">
        <v>5705</v>
      </c>
      <c r="D190" s="78">
        <v>8991.36</v>
      </c>
    </row>
    <row r="191" spans="1:4" s="541" customFormat="1" ht="13.1" x14ac:dyDescent="0.25">
      <c r="A191" s="118" t="s">
        <v>274</v>
      </c>
      <c r="B191" s="535" t="s">
        <v>5756</v>
      </c>
      <c r="C191" s="536" t="s">
        <v>5694</v>
      </c>
      <c r="D191" s="78">
        <v>860687.35999999999</v>
      </c>
    </row>
    <row r="192" spans="1:4" s="541" customFormat="1" ht="13.1" x14ac:dyDescent="0.25">
      <c r="A192" s="118" t="s">
        <v>274</v>
      </c>
      <c r="B192" s="535" t="s">
        <v>5756</v>
      </c>
      <c r="C192" s="536" t="s">
        <v>5695</v>
      </c>
      <c r="D192" s="78">
        <v>82884</v>
      </c>
    </row>
    <row r="193" spans="1:4" s="541" customFormat="1" ht="13.1" x14ac:dyDescent="0.25">
      <c r="A193" s="118" t="s">
        <v>274</v>
      </c>
      <c r="B193" s="535" t="s">
        <v>5756</v>
      </c>
      <c r="C193" s="536" t="s">
        <v>2392</v>
      </c>
      <c r="D193" s="78">
        <v>24360</v>
      </c>
    </row>
    <row r="194" spans="1:4" s="541" customFormat="1" ht="13.1" x14ac:dyDescent="0.25">
      <c r="A194" s="118" t="s">
        <v>274</v>
      </c>
      <c r="B194" s="535" t="s">
        <v>5756</v>
      </c>
      <c r="C194" s="536" t="s">
        <v>6427</v>
      </c>
      <c r="D194" s="78">
        <v>451050</v>
      </c>
    </row>
    <row r="195" spans="1:4" s="541" customFormat="1" ht="12.45" x14ac:dyDescent="0.2">
      <c r="A195" s="537" t="s">
        <v>5757</v>
      </c>
      <c r="B195" s="538"/>
      <c r="C195" s="539"/>
      <c r="D195" s="540">
        <f>SUM(D189:D194)</f>
        <v>1580999.53</v>
      </c>
    </row>
    <row r="196" spans="1:4" s="541" customFormat="1" ht="13.1" x14ac:dyDescent="0.25">
      <c r="A196" s="118" t="s">
        <v>275</v>
      </c>
      <c r="B196" s="535" t="s">
        <v>195</v>
      </c>
      <c r="C196" s="536" t="s">
        <v>5719</v>
      </c>
      <c r="D196" s="78">
        <v>33412.5</v>
      </c>
    </row>
    <row r="197" spans="1:4" s="541" customFormat="1" ht="13.1" x14ac:dyDescent="0.25">
      <c r="A197" s="118" t="s">
        <v>275</v>
      </c>
      <c r="B197" s="535" t="s">
        <v>195</v>
      </c>
      <c r="C197" s="536" t="s">
        <v>5692</v>
      </c>
      <c r="D197" s="78">
        <v>59400</v>
      </c>
    </row>
    <row r="198" spans="1:4" s="541" customFormat="1" ht="13.1" x14ac:dyDescent="0.25">
      <c r="A198" s="118" t="s">
        <v>275</v>
      </c>
      <c r="B198" s="535" t="s">
        <v>195</v>
      </c>
      <c r="C198" s="536" t="s">
        <v>5694</v>
      </c>
      <c r="D198" s="78">
        <v>34744.31</v>
      </c>
    </row>
    <row r="199" spans="1:4" s="541" customFormat="1" ht="13.1" x14ac:dyDescent="0.25">
      <c r="A199" s="118" t="s">
        <v>275</v>
      </c>
      <c r="B199" s="535" t="s">
        <v>195</v>
      </c>
      <c r="C199" s="536" t="s">
        <v>5696</v>
      </c>
      <c r="D199" s="78">
        <v>826971.5199999999</v>
      </c>
    </row>
    <row r="200" spans="1:4" s="541" customFormat="1" ht="13.1" x14ac:dyDescent="0.25">
      <c r="A200" s="118" t="s">
        <v>275</v>
      </c>
      <c r="B200" s="535" t="s">
        <v>195</v>
      </c>
      <c r="C200" s="536" t="s">
        <v>5690</v>
      </c>
      <c r="D200" s="78">
        <v>221000</v>
      </c>
    </row>
    <row r="201" spans="1:4" s="541" customFormat="1" ht="13.1" x14ac:dyDescent="0.25">
      <c r="A201" s="118" t="s">
        <v>275</v>
      </c>
      <c r="B201" s="535" t="s">
        <v>195</v>
      </c>
      <c r="C201" s="536" t="s">
        <v>2392</v>
      </c>
      <c r="D201" s="78">
        <v>750270.19</v>
      </c>
    </row>
    <row r="202" spans="1:4" s="541" customFormat="1" ht="13.1" x14ac:dyDescent="0.25">
      <c r="A202" s="118" t="s">
        <v>275</v>
      </c>
      <c r="B202" s="535" t="s">
        <v>195</v>
      </c>
      <c r="C202" s="536" t="s">
        <v>6427</v>
      </c>
      <c r="D202" s="78">
        <v>815991.42999999993</v>
      </c>
    </row>
    <row r="203" spans="1:4" s="541" customFormat="1" ht="12.45" x14ac:dyDescent="0.2">
      <c r="A203" s="537" t="s">
        <v>5758</v>
      </c>
      <c r="B203" s="538"/>
      <c r="C203" s="539"/>
      <c r="D203" s="540">
        <f>SUM(D196:D202)</f>
        <v>2741789.9499999997</v>
      </c>
    </row>
    <row r="204" spans="1:4" s="541" customFormat="1" ht="13.1" x14ac:dyDescent="0.25">
      <c r="A204" s="118" t="s">
        <v>276</v>
      </c>
      <c r="B204" s="535" t="s">
        <v>5759</v>
      </c>
      <c r="C204" s="536" t="s">
        <v>5715</v>
      </c>
      <c r="D204" s="78">
        <v>108354.17</v>
      </c>
    </row>
    <row r="205" spans="1:4" s="541" customFormat="1" ht="13.1" x14ac:dyDescent="0.25">
      <c r="A205" s="118" t="s">
        <v>276</v>
      </c>
      <c r="B205" s="535" t="s">
        <v>5759</v>
      </c>
      <c r="C205" s="536" t="s">
        <v>5705</v>
      </c>
      <c r="D205" s="78">
        <v>23456.45</v>
      </c>
    </row>
    <row r="206" spans="1:4" s="541" customFormat="1" ht="13.1" x14ac:dyDescent="0.25">
      <c r="A206" s="118" t="s">
        <v>276</v>
      </c>
      <c r="B206" s="535" t="s">
        <v>5759</v>
      </c>
      <c r="C206" s="536" t="s">
        <v>5695</v>
      </c>
      <c r="D206" s="78">
        <v>29.41</v>
      </c>
    </row>
    <row r="207" spans="1:4" s="541" customFormat="1" ht="13.1" x14ac:dyDescent="0.25">
      <c r="A207" s="118" t="s">
        <v>276</v>
      </c>
      <c r="B207" s="535" t="s">
        <v>5759</v>
      </c>
      <c r="C207" s="536" t="s">
        <v>5696</v>
      </c>
      <c r="D207" s="78">
        <v>1315.09</v>
      </c>
    </row>
    <row r="208" spans="1:4" s="541" customFormat="1" ht="13.1" x14ac:dyDescent="0.25">
      <c r="A208" s="118" t="s">
        <v>276</v>
      </c>
      <c r="B208" s="535" t="s">
        <v>5759</v>
      </c>
      <c r="C208" s="536" t="s">
        <v>5690</v>
      </c>
      <c r="D208" s="78">
        <v>2800.07</v>
      </c>
    </row>
    <row r="209" spans="1:4" s="541" customFormat="1" ht="13.1" x14ac:dyDescent="0.25">
      <c r="A209" s="118" t="s">
        <v>276</v>
      </c>
      <c r="B209" s="535" t="s">
        <v>5759</v>
      </c>
      <c r="C209" s="536" t="s">
        <v>2392</v>
      </c>
      <c r="D209" s="78">
        <v>44403.909999999996</v>
      </c>
    </row>
    <row r="210" spans="1:4" s="541" customFormat="1" ht="13.1" x14ac:dyDescent="0.25">
      <c r="A210" s="118" t="s">
        <v>276</v>
      </c>
      <c r="B210" s="535" t="s">
        <v>5759</v>
      </c>
      <c r="C210" s="536" t="s">
        <v>6427</v>
      </c>
      <c r="D210" s="78">
        <v>430857.38</v>
      </c>
    </row>
    <row r="211" spans="1:4" s="541" customFormat="1" ht="12.45" x14ac:dyDescent="0.2">
      <c r="A211" s="537" t="s">
        <v>5760</v>
      </c>
      <c r="B211" s="538"/>
      <c r="C211" s="539"/>
      <c r="D211" s="540">
        <f>SUM(D204:D210)</f>
        <v>611216.48</v>
      </c>
    </row>
    <row r="212" spans="1:4" s="541" customFormat="1" ht="13.1" x14ac:dyDescent="0.25">
      <c r="A212" s="118" t="s">
        <v>20</v>
      </c>
      <c r="B212" s="535" t="s">
        <v>5763</v>
      </c>
      <c r="C212" s="536" t="s">
        <v>2392</v>
      </c>
      <c r="D212" s="78">
        <v>76521.490000000005</v>
      </c>
    </row>
    <row r="213" spans="1:4" s="541" customFormat="1" ht="13.1" x14ac:dyDescent="0.25">
      <c r="A213" s="118" t="s">
        <v>20</v>
      </c>
      <c r="B213" s="535" t="s">
        <v>5763</v>
      </c>
      <c r="C213" s="536" t="s">
        <v>6427</v>
      </c>
      <c r="D213" s="78">
        <v>17269898.320000011</v>
      </c>
    </row>
    <row r="214" spans="1:4" s="541" customFormat="1" ht="12.45" x14ac:dyDescent="0.2">
      <c r="A214" s="537" t="s">
        <v>5764</v>
      </c>
      <c r="B214" s="538"/>
      <c r="C214" s="539"/>
      <c r="D214" s="540">
        <f>SUM(D212:D213)</f>
        <v>17346419.81000001</v>
      </c>
    </row>
    <row r="215" spans="1:4" s="541" customFormat="1" ht="13.1" x14ac:dyDescent="0.25">
      <c r="A215" s="118" t="s">
        <v>5765</v>
      </c>
      <c r="B215" s="535" t="s">
        <v>5766</v>
      </c>
      <c r="C215" s="536" t="s">
        <v>5690</v>
      </c>
      <c r="D215" s="78">
        <v>10293</v>
      </c>
    </row>
    <row r="216" spans="1:4" s="541" customFormat="1" ht="13.1" x14ac:dyDescent="0.25">
      <c r="A216" s="118" t="s">
        <v>5765</v>
      </c>
      <c r="B216" s="535" t="s">
        <v>5766</v>
      </c>
      <c r="C216" s="536" t="s">
        <v>6427</v>
      </c>
      <c r="D216" s="78">
        <v>45280.909999999996</v>
      </c>
    </row>
    <row r="217" spans="1:4" s="541" customFormat="1" ht="12.45" x14ac:dyDescent="0.2">
      <c r="A217" s="537" t="s">
        <v>5767</v>
      </c>
      <c r="B217" s="538"/>
      <c r="C217" s="539"/>
      <c r="D217" s="540">
        <f>SUM(D215:D216)</f>
        <v>55573.909999999996</v>
      </c>
    </row>
    <row r="218" spans="1:4" s="541" customFormat="1" ht="13.1" x14ac:dyDescent="0.25">
      <c r="A218" s="118" t="s">
        <v>21</v>
      </c>
      <c r="B218" s="535" t="s">
        <v>5768</v>
      </c>
      <c r="C218" s="536" t="s">
        <v>5724</v>
      </c>
      <c r="D218" s="78">
        <v>31146.65</v>
      </c>
    </row>
    <row r="219" spans="1:4" s="541" customFormat="1" ht="13.1" x14ac:dyDescent="0.25">
      <c r="A219" s="118" t="s">
        <v>21</v>
      </c>
      <c r="B219" s="535" t="s">
        <v>5768</v>
      </c>
      <c r="C219" s="536" t="s">
        <v>5716</v>
      </c>
      <c r="D219" s="78">
        <v>3342.7999999999997</v>
      </c>
    </row>
    <row r="220" spans="1:4" s="541" customFormat="1" ht="13.1" x14ac:dyDescent="0.25">
      <c r="A220" s="118" t="s">
        <v>21</v>
      </c>
      <c r="B220" s="535" t="s">
        <v>5768</v>
      </c>
      <c r="C220" s="536" t="s">
        <v>5719</v>
      </c>
      <c r="D220" s="78">
        <v>1449.09</v>
      </c>
    </row>
    <row r="221" spans="1:4" s="541" customFormat="1" ht="13.1" x14ac:dyDescent="0.25">
      <c r="A221" s="118" t="s">
        <v>21</v>
      </c>
      <c r="B221" s="535" t="s">
        <v>5768</v>
      </c>
      <c r="C221" s="536" t="s">
        <v>5705</v>
      </c>
      <c r="D221" s="78">
        <v>2804.01</v>
      </c>
    </row>
    <row r="222" spans="1:4" s="541" customFormat="1" ht="13.1" x14ac:dyDescent="0.25">
      <c r="A222" s="118" t="s">
        <v>21</v>
      </c>
      <c r="B222" s="535" t="s">
        <v>5768</v>
      </c>
      <c r="C222" s="536" t="s">
        <v>5692</v>
      </c>
      <c r="D222" s="78">
        <v>8296.0499999999993</v>
      </c>
    </row>
    <row r="223" spans="1:4" s="541" customFormat="1" ht="13.1" x14ac:dyDescent="0.25">
      <c r="A223" s="118" t="s">
        <v>21</v>
      </c>
      <c r="B223" s="535" t="s">
        <v>5768</v>
      </c>
      <c r="C223" s="536" t="s">
        <v>5694</v>
      </c>
      <c r="D223" s="78">
        <v>31926.740000000005</v>
      </c>
    </row>
    <row r="224" spans="1:4" s="541" customFormat="1" ht="13.1" x14ac:dyDescent="0.25">
      <c r="A224" s="118" t="s">
        <v>21</v>
      </c>
      <c r="B224" s="535" t="s">
        <v>5768</v>
      </c>
      <c r="C224" s="536" t="s">
        <v>5690</v>
      </c>
      <c r="D224" s="78">
        <v>26958.33</v>
      </c>
    </row>
    <row r="225" spans="1:4" s="541" customFormat="1" ht="13.1" x14ac:dyDescent="0.25">
      <c r="A225" s="118" t="s">
        <v>21</v>
      </c>
      <c r="B225" s="535" t="s">
        <v>5768</v>
      </c>
      <c r="C225" s="536" t="s">
        <v>2392</v>
      </c>
      <c r="D225" s="78">
        <v>13485.920000000002</v>
      </c>
    </row>
    <row r="226" spans="1:4" s="541" customFormat="1" ht="13.1" x14ac:dyDescent="0.25">
      <c r="A226" s="118" t="s">
        <v>21</v>
      </c>
      <c r="B226" s="535" t="s">
        <v>5768</v>
      </c>
      <c r="C226" s="536" t="s">
        <v>6427</v>
      </c>
      <c r="D226" s="78">
        <v>86800.319999999978</v>
      </c>
    </row>
    <row r="227" spans="1:4" s="541" customFormat="1" ht="12.45" x14ac:dyDescent="0.2">
      <c r="A227" s="537" t="s">
        <v>5769</v>
      </c>
      <c r="B227" s="538"/>
      <c r="C227" s="539"/>
      <c r="D227" s="540">
        <f>SUM(D218:D226)</f>
        <v>206209.90999999997</v>
      </c>
    </row>
    <row r="228" spans="1:4" s="541" customFormat="1" ht="13.1" x14ac:dyDescent="0.25">
      <c r="A228" s="118" t="s">
        <v>277</v>
      </c>
      <c r="B228" s="535" t="s">
        <v>5770</v>
      </c>
      <c r="C228" s="536" t="s">
        <v>6427</v>
      </c>
      <c r="D228" s="78">
        <v>13438.5</v>
      </c>
    </row>
    <row r="229" spans="1:4" s="541" customFormat="1" ht="12.45" x14ac:dyDescent="0.2">
      <c r="A229" s="537" t="s">
        <v>5771</v>
      </c>
      <c r="B229" s="538"/>
      <c r="C229" s="539"/>
      <c r="D229" s="540">
        <f>SUM(D228)</f>
        <v>13438.5</v>
      </c>
    </row>
    <row r="230" spans="1:4" s="541" customFormat="1" ht="13.1" x14ac:dyDescent="0.25">
      <c r="A230" s="118" t="s">
        <v>5772</v>
      </c>
      <c r="B230" s="535" t="s">
        <v>6597</v>
      </c>
      <c r="C230" s="536" t="s">
        <v>2392</v>
      </c>
      <c r="D230" s="78">
        <v>47484.590000000004</v>
      </c>
    </row>
    <row r="231" spans="1:4" s="541" customFormat="1" ht="13.1" x14ac:dyDescent="0.25">
      <c r="A231" s="118" t="s">
        <v>5772</v>
      </c>
      <c r="B231" s="535" t="s">
        <v>6597</v>
      </c>
      <c r="C231" s="536" t="s">
        <v>6427</v>
      </c>
      <c r="D231" s="78">
        <v>1039846.5600000005</v>
      </c>
    </row>
    <row r="232" spans="1:4" s="541" customFormat="1" ht="12.45" x14ac:dyDescent="0.2">
      <c r="A232" s="537" t="s">
        <v>5773</v>
      </c>
      <c r="B232" s="538"/>
      <c r="C232" s="539"/>
      <c r="D232" s="540">
        <f>SUM(D230:D231)</f>
        <v>1087331.1500000006</v>
      </c>
    </row>
    <row r="233" spans="1:4" s="541" customFormat="1" ht="13.1" x14ac:dyDescent="0.25">
      <c r="A233" s="118" t="s">
        <v>280</v>
      </c>
      <c r="B233" s="535" t="s">
        <v>5774</v>
      </c>
      <c r="C233" s="536" t="s">
        <v>5694</v>
      </c>
      <c r="D233" s="78">
        <v>1063.6099999999999</v>
      </c>
    </row>
    <row r="234" spans="1:4" s="541" customFormat="1" ht="13.1" x14ac:dyDescent="0.25">
      <c r="A234" s="118" t="s">
        <v>280</v>
      </c>
      <c r="B234" s="535" t="s">
        <v>5774</v>
      </c>
      <c r="C234" s="536" t="s">
        <v>5695</v>
      </c>
      <c r="D234" s="78">
        <v>945.61</v>
      </c>
    </row>
    <row r="235" spans="1:4" s="541" customFormat="1" ht="13.1" x14ac:dyDescent="0.25">
      <c r="A235" s="118" t="s">
        <v>280</v>
      </c>
      <c r="B235" s="535" t="s">
        <v>5774</v>
      </c>
      <c r="C235" s="536" t="s">
        <v>5696</v>
      </c>
      <c r="D235" s="78">
        <v>14951.740000000002</v>
      </c>
    </row>
    <row r="236" spans="1:4" s="541" customFormat="1" ht="13.1" x14ac:dyDescent="0.25">
      <c r="A236" s="118" t="s">
        <v>280</v>
      </c>
      <c r="B236" s="535" t="s">
        <v>5774</v>
      </c>
      <c r="C236" s="536" t="s">
        <v>5690</v>
      </c>
      <c r="D236" s="78">
        <v>5036.55</v>
      </c>
    </row>
    <row r="237" spans="1:4" s="541" customFormat="1" ht="13.1" x14ac:dyDescent="0.25">
      <c r="A237" s="118" t="s">
        <v>280</v>
      </c>
      <c r="B237" s="535" t="s">
        <v>5774</v>
      </c>
      <c r="C237" s="536" t="s">
        <v>6427</v>
      </c>
      <c r="D237" s="78">
        <v>140139.45000000001</v>
      </c>
    </row>
    <row r="238" spans="1:4" s="541" customFormat="1" ht="12.45" x14ac:dyDescent="0.2">
      <c r="A238" s="537" t="s">
        <v>5775</v>
      </c>
      <c r="B238" s="538"/>
      <c r="C238" s="539"/>
      <c r="D238" s="540">
        <f>SUM(D233:D237)</f>
        <v>162136.96000000002</v>
      </c>
    </row>
    <row r="239" spans="1:4" s="541" customFormat="1" ht="13.1" x14ac:dyDescent="0.25">
      <c r="A239" s="118" t="s">
        <v>5776</v>
      </c>
      <c r="B239" s="535" t="s">
        <v>5777</v>
      </c>
      <c r="C239" s="536" t="s">
        <v>5694</v>
      </c>
      <c r="D239" s="78">
        <v>6188814.5</v>
      </c>
    </row>
    <row r="240" spans="1:4" s="541" customFormat="1" ht="13.1" x14ac:dyDescent="0.25">
      <c r="A240" s="118" t="s">
        <v>5776</v>
      </c>
      <c r="B240" s="535" t="s">
        <v>5777</v>
      </c>
      <c r="C240" s="536" t="s">
        <v>5696</v>
      </c>
      <c r="D240" s="78">
        <v>2703400</v>
      </c>
    </row>
    <row r="241" spans="1:4" s="541" customFormat="1" ht="13.1" x14ac:dyDescent="0.25">
      <c r="A241" s="118" t="s">
        <v>5776</v>
      </c>
      <c r="B241" s="535" t="s">
        <v>5777</v>
      </c>
      <c r="C241" s="536" t="s">
        <v>6427</v>
      </c>
      <c r="D241" s="78">
        <v>510740.42999999993</v>
      </c>
    </row>
    <row r="242" spans="1:4" s="541" customFormat="1" ht="12.45" x14ac:dyDescent="0.2">
      <c r="A242" s="537" t="s">
        <v>5778</v>
      </c>
      <c r="B242" s="538"/>
      <c r="C242" s="539"/>
      <c r="D242" s="540">
        <f>SUM(D239:D241)</f>
        <v>9402954.9299999997</v>
      </c>
    </row>
    <row r="243" spans="1:4" s="541" customFormat="1" ht="13.1" x14ac:dyDescent="0.25">
      <c r="A243" s="118" t="s">
        <v>281</v>
      </c>
      <c r="B243" s="535" t="s">
        <v>5779</v>
      </c>
      <c r="C243" s="536" t="s">
        <v>5705</v>
      </c>
      <c r="D243" s="78">
        <v>1343.76</v>
      </c>
    </row>
    <row r="244" spans="1:4" s="541" customFormat="1" ht="13.1" x14ac:dyDescent="0.25">
      <c r="A244" s="118" t="s">
        <v>281</v>
      </c>
      <c r="B244" s="535" t="s">
        <v>5779</v>
      </c>
      <c r="C244" s="536" t="s">
        <v>5692</v>
      </c>
      <c r="D244" s="78">
        <v>6367.73</v>
      </c>
    </row>
    <row r="245" spans="1:4" s="541" customFormat="1" ht="13.1" x14ac:dyDescent="0.25">
      <c r="A245" s="118" t="s">
        <v>281</v>
      </c>
      <c r="B245" s="535" t="s">
        <v>5779</v>
      </c>
      <c r="C245" s="536" t="s">
        <v>5696</v>
      </c>
      <c r="D245" s="78">
        <v>35873.310000000005</v>
      </c>
    </row>
    <row r="246" spans="1:4" s="541" customFormat="1" ht="13.1" x14ac:dyDescent="0.25">
      <c r="A246" s="118" t="s">
        <v>281</v>
      </c>
      <c r="B246" s="535" t="s">
        <v>5779</v>
      </c>
      <c r="C246" s="536" t="s">
        <v>2392</v>
      </c>
      <c r="D246" s="78">
        <v>52612.800000000003</v>
      </c>
    </row>
    <row r="247" spans="1:4" s="541" customFormat="1" ht="13.1" x14ac:dyDescent="0.25">
      <c r="A247" s="118" t="s">
        <v>281</v>
      </c>
      <c r="B247" s="535" t="s">
        <v>5779</v>
      </c>
      <c r="C247" s="536" t="s">
        <v>6427</v>
      </c>
      <c r="D247" s="78">
        <v>633092.74</v>
      </c>
    </row>
    <row r="248" spans="1:4" s="541" customFormat="1" ht="12.45" x14ac:dyDescent="0.2">
      <c r="A248" s="537" t="s">
        <v>5780</v>
      </c>
      <c r="B248" s="538"/>
      <c r="C248" s="539"/>
      <c r="D248" s="540">
        <f>SUM(D243:D247)</f>
        <v>729290.34</v>
      </c>
    </row>
    <row r="249" spans="1:4" s="541" customFormat="1" ht="13.1" x14ac:dyDescent="0.25">
      <c r="A249" s="118" t="s">
        <v>5781</v>
      </c>
      <c r="B249" s="535" t="s">
        <v>241</v>
      </c>
      <c r="C249" s="536" t="s">
        <v>6427</v>
      </c>
      <c r="D249" s="78">
        <v>125037.51</v>
      </c>
    </row>
    <row r="250" spans="1:4" s="541" customFormat="1" ht="12.45" x14ac:dyDescent="0.2">
      <c r="A250" s="537" t="s">
        <v>5782</v>
      </c>
      <c r="B250" s="538"/>
      <c r="C250" s="539"/>
      <c r="D250" s="540">
        <f>SUM(D249)</f>
        <v>125037.51</v>
      </c>
    </row>
    <row r="251" spans="1:4" s="541" customFormat="1" ht="13.1" x14ac:dyDescent="0.25">
      <c r="A251" s="118" t="s">
        <v>282</v>
      </c>
      <c r="B251" s="535" t="s">
        <v>283</v>
      </c>
      <c r="C251" s="536" t="s">
        <v>2392</v>
      </c>
      <c r="D251" s="78">
        <v>2800</v>
      </c>
    </row>
    <row r="252" spans="1:4" s="541" customFormat="1" ht="13.1" x14ac:dyDescent="0.25">
      <c r="A252" s="118" t="s">
        <v>282</v>
      </c>
      <c r="B252" s="535" t="s">
        <v>283</v>
      </c>
      <c r="C252" s="536" t="s">
        <v>6427</v>
      </c>
      <c r="D252" s="78">
        <v>339.4</v>
      </c>
    </row>
    <row r="253" spans="1:4" s="541" customFormat="1" ht="12.45" x14ac:dyDescent="0.2">
      <c r="A253" s="537" t="s">
        <v>5783</v>
      </c>
      <c r="B253" s="538"/>
      <c r="C253" s="539"/>
      <c r="D253" s="540">
        <f>SUM(D251:D252)</f>
        <v>3139.4</v>
      </c>
    </row>
    <row r="254" spans="1:4" s="541" customFormat="1" ht="13.1" x14ac:dyDescent="0.25">
      <c r="A254" s="118" t="s">
        <v>284</v>
      </c>
      <c r="B254" s="535" t="s">
        <v>285</v>
      </c>
      <c r="C254" s="536" t="s">
        <v>5690</v>
      </c>
      <c r="D254" s="78">
        <v>30995.37</v>
      </c>
    </row>
    <row r="255" spans="1:4" s="541" customFormat="1" ht="13.1" x14ac:dyDescent="0.25">
      <c r="A255" s="118" t="s">
        <v>284</v>
      </c>
      <c r="B255" s="535" t="s">
        <v>285</v>
      </c>
      <c r="C255" s="536" t="s">
        <v>2392</v>
      </c>
      <c r="D255" s="78">
        <v>51543.56</v>
      </c>
    </row>
    <row r="256" spans="1:4" s="541" customFormat="1" ht="13.1" x14ac:dyDescent="0.25">
      <c r="A256" s="118" t="s">
        <v>284</v>
      </c>
      <c r="B256" s="535" t="s">
        <v>285</v>
      </c>
      <c r="C256" s="536" t="s">
        <v>6427</v>
      </c>
      <c r="D256" s="78">
        <v>2309438.17</v>
      </c>
    </row>
    <row r="257" spans="1:4" s="541" customFormat="1" ht="12.45" x14ac:dyDescent="0.2">
      <c r="A257" s="537" t="s">
        <v>5784</v>
      </c>
      <c r="B257" s="538"/>
      <c r="C257" s="539"/>
      <c r="D257" s="540">
        <f>SUM(D254:D256)</f>
        <v>2391977.1</v>
      </c>
    </row>
    <row r="258" spans="1:4" s="541" customFormat="1" ht="13.1" x14ac:dyDescent="0.25">
      <c r="A258" s="118" t="s">
        <v>286</v>
      </c>
      <c r="B258" s="535" t="s">
        <v>5785</v>
      </c>
      <c r="C258" s="536" t="s">
        <v>5786</v>
      </c>
      <c r="D258" s="78">
        <v>47772.26</v>
      </c>
    </row>
    <row r="259" spans="1:4" s="541" customFormat="1" ht="13.1" x14ac:dyDescent="0.25">
      <c r="A259" s="118" t="s">
        <v>286</v>
      </c>
      <c r="B259" s="535" t="s">
        <v>5785</v>
      </c>
      <c r="C259" s="536" t="s">
        <v>5692</v>
      </c>
      <c r="D259" s="78">
        <v>250.66</v>
      </c>
    </row>
    <row r="260" spans="1:4" s="541" customFormat="1" ht="13.1" x14ac:dyDescent="0.25">
      <c r="A260" s="118" t="s">
        <v>286</v>
      </c>
      <c r="B260" s="535" t="s">
        <v>5785</v>
      </c>
      <c r="C260" s="536" t="s">
        <v>5694</v>
      </c>
      <c r="D260" s="78">
        <v>7660</v>
      </c>
    </row>
    <row r="261" spans="1:4" s="541" customFormat="1" ht="13.1" x14ac:dyDescent="0.25">
      <c r="A261" s="118" t="s">
        <v>286</v>
      </c>
      <c r="B261" s="535" t="s">
        <v>5785</v>
      </c>
      <c r="C261" s="536" t="s">
        <v>5695</v>
      </c>
      <c r="D261" s="78">
        <v>50.98</v>
      </c>
    </row>
    <row r="262" spans="1:4" s="541" customFormat="1" ht="13.1" x14ac:dyDescent="0.25">
      <c r="A262" s="118" t="s">
        <v>286</v>
      </c>
      <c r="B262" s="535" t="s">
        <v>5785</v>
      </c>
      <c r="C262" s="536" t="s">
        <v>5696</v>
      </c>
      <c r="D262" s="78">
        <v>592.27</v>
      </c>
    </row>
    <row r="263" spans="1:4" s="541" customFormat="1" ht="13.1" x14ac:dyDescent="0.25">
      <c r="A263" s="118" t="s">
        <v>286</v>
      </c>
      <c r="B263" s="535" t="s">
        <v>5785</v>
      </c>
      <c r="C263" s="536" t="s">
        <v>5690</v>
      </c>
      <c r="D263" s="78">
        <v>234.43</v>
      </c>
    </row>
    <row r="264" spans="1:4" s="541" customFormat="1" ht="13.1" x14ac:dyDescent="0.25">
      <c r="A264" s="118" t="s">
        <v>286</v>
      </c>
      <c r="B264" s="535" t="s">
        <v>5785</v>
      </c>
      <c r="C264" s="536" t="s">
        <v>2392</v>
      </c>
      <c r="D264" s="78">
        <v>824.66</v>
      </c>
    </row>
    <row r="265" spans="1:4" s="541" customFormat="1" ht="13.1" x14ac:dyDescent="0.25">
      <c r="A265" s="118" t="s">
        <v>286</v>
      </c>
      <c r="B265" s="535" t="s">
        <v>5785</v>
      </c>
      <c r="C265" s="536" t="s">
        <v>6427</v>
      </c>
      <c r="D265" s="78">
        <v>453.29999999999995</v>
      </c>
    </row>
    <row r="266" spans="1:4" s="541" customFormat="1" ht="12.45" x14ac:dyDescent="0.2">
      <c r="A266" s="537" t="s">
        <v>5787</v>
      </c>
      <c r="B266" s="538"/>
      <c r="C266" s="539"/>
      <c r="D266" s="540">
        <f>SUM(D258:D265)</f>
        <v>57838.560000000012</v>
      </c>
    </row>
    <row r="267" spans="1:4" s="541" customFormat="1" ht="13.1" x14ac:dyDescent="0.25">
      <c r="A267" s="118" t="s">
        <v>287</v>
      </c>
      <c r="B267" s="535" t="s">
        <v>288</v>
      </c>
      <c r="C267" s="536" t="s">
        <v>5715</v>
      </c>
      <c r="D267" s="78">
        <v>526786.04</v>
      </c>
    </row>
    <row r="268" spans="1:4" s="541" customFormat="1" ht="13.1" x14ac:dyDescent="0.25">
      <c r="A268" s="118" t="s">
        <v>287</v>
      </c>
      <c r="B268" s="535" t="s">
        <v>288</v>
      </c>
      <c r="C268" s="536" t="s">
        <v>5716</v>
      </c>
      <c r="D268" s="78">
        <v>1691064.39</v>
      </c>
    </row>
    <row r="269" spans="1:4" s="541" customFormat="1" ht="13.1" x14ac:dyDescent="0.25">
      <c r="A269" s="118" t="s">
        <v>287</v>
      </c>
      <c r="B269" s="535" t="s">
        <v>288</v>
      </c>
      <c r="C269" s="536" t="s">
        <v>5696</v>
      </c>
      <c r="D269" s="78">
        <v>108178.96</v>
      </c>
    </row>
    <row r="270" spans="1:4" s="541" customFormat="1" ht="13.1" x14ac:dyDescent="0.25">
      <c r="A270" s="118" t="s">
        <v>287</v>
      </c>
      <c r="B270" s="535" t="s">
        <v>288</v>
      </c>
      <c r="C270" s="536" t="s">
        <v>5690</v>
      </c>
      <c r="D270" s="78">
        <v>1000</v>
      </c>
    </row>
    <row r="271" spans="1:4" s="541" customFormat="1" ht="13.1" x14ac:dyDescent="0.25">
      <c r="A271" s="118" t="s">
        <v>287</v>
      </c>
      <c r="B271" s="535" t="s">
        <v>288</v>
      </c>
      <c r="C271" s="536" t="s">
        <v>2392</v>
      </c>
      <c r="D271" s="78">
        <v>4517.09</v>
      </c>
    </row>
    <row r="272" spans="1:4" s="541" customFormat="1" ht="13.1" x14ac:dyDescent="0.25">
      <c r="A272" s="118" t="s">
        <v>287</v>
      </c>
      <c r="B272" s="535" t="s">
        <v>288</v>
      </c>
      <c r="C272" s="536" t="s">
        <v>6427</v>
      </c>
      <c r="D272" s="78">
        <v>674844.23999999976</v>
      </c>
    </row>
    <row r="273" spans="1:4" s="541" customFormat="1" ht="13.75" customHeight="1" x14ac:dyDescent="0.2">
      <c r="A273" s="537" t="s">
        <v>5788</v>
      </c>
      <c r="B273" s="538"/>
      <c r="C273" s="539"/>
      <c r="D273" s="540">
        <f>SUM(D267:D272)</f>
        <v>3006390.7199999993</v>
      </c>
    </row>
    <row r="274" spans="1:4" s="541" customFormat="1" ht="13.1" x14ac:dyDescent="0.25">
      <c r="A274" s="118" t="s">
        <v>289</v>
      </c>
      <c r="B274" s="535" t="s">
        <v>6608</v>
      </c>
      <c r="C274" s="536" t="s">
        <v>6427</v>
      </c>
      <c r="D274" s="78">
        <v>1800.4</v>
      </c>
    </row>
    <row r="275" spans="1:4" s="541" customFormat="1" ht="12.45" x14ac:dyDescent="0.2">
      <c r="A275" s="537" t="s">
        <v>5789</v>
      </c>
      <c r="B275" s="538"/>
      <c r="C275" s="539"/>
      <c r="D275" s="540">
        <f>SUM(D274)</f>
        <v>1800.4</v>
      </c>
    </row>
    <row r="276" spans="1:4" s="541" customFormat="1" ht="13.1" x14ac:dyDescent="0.25">
      <c r="A276" s="542" t="s">
        <v>5790</v>
      </c>
      <c r="B276" s="543"/>
      <c r="C276" s="544"/>
      <c r="D276" s="545">
        <f>D5+D15+D27+D29+D32+D35+D37+D46+D50+D52+D64+D68+D70+D82+D93+D95+D99+D112+D117+D122+D132+D138+D142+D146+D163+D165+D169+D171+D173+D175+D184+D186+D188+D195+D203+D211+D214+D217+D227+D229+D232+D238+D242+D248+D250+D253+D257+D266+D273+D275</f>
        <v>218355940.38999999</v>
      </c>
    </row>
    <row r="277" spans="1:4" ht="13.1" x14ac:dyDescent="0.25">
      <c r="A277" s="120"/>
      <c r="B277" s="120"/>
      <c r="C277" s="546"/>
      <c r="D277" s="120"/>
    </row>
    <row r="278" spans="1:4" ht="13.1" x14ac:dyDescent="0.25">
      <c r="A278" s="120"/>
      <c r="B278" s="120"/>
      <c r="C278" s="546"/>
      <c r="D278" s="135"/>
    </row>
    <row r="279" spans="1:4" ht="13.1" x14ac:dyDescent="0.25">
      <c r="A279" s="120"/>
      <c r="B279" s="120"/>
      <c r="C279" s="546"/>
      <c r="D279" s="120"/>
    </row>
    <row r="280" spans="1:4" ht="13.1" x14ac:dyDescent="0.25">
      <c r="A280" s="120"/>
      <c r="B280" s="120"/>
      <c r="C280" s="546"/>
      <c r="D280" s="120"/>
    </row>
    <row r="281" spans="1:4" ht="13.1" x14ac:dyDescent="0.25">
      <c r="A281" s="120"/>
      <c r="B281" s="120"/>
      <c r="C281" s="546"/>
      <c r="D281" s="120"/>
    </row>
    <row r="282" spans="1:4" ht="13.1" x14ac:dyDescent="0.25">
      <c r="A282" s="120"/>
      <c r="B282" s="120"/>
      <c r="C282" s="546"/>
      <c r="D282" s="120"/>
    </row>
    <row r="283" spans="1:4" ht="13.1" x14ac:dyDescent="0.25">
      <c r="A283" s="120"/>
      <c r="B283" s="120"/>
      <c r="C283" s="546"/>
      <c r="D283" s="120"/>
    </row>
    <row r="284" spans="1:4" ht="15.05" x14ac:dyDescent="0.2">
      <c r="A284" s="1097" t="s">
        <v>6430</v>
      </c>
      <c r="B284" s="1097"/>
      <c r="C284" s="1097"/>
      <c r="D284" s="1097"/>
    </row>
    <row r="285" spans="1:4" ht="12.45" x14ac:dyDescent="0.2">
      <c r="A285" s="530"/>
      <c r="B285" s="530"/>
      <c r="C285" s="530"/>
      <c r="D285" s="530"/>
    </row>
    <row r="286" spans="1:4" s="534" customFormat="1" ht="27" customHeight="1" x14ac:dyDescent="0.25">
      <c r="A286" s="531" t="s">
        <v>5684</v>
      </c>
      <c r="B286" s="532" t="s">
        <v>5685</v>
      </c>
      <c r="C286" s="532" t="s">
        <v>5686</v>
      </c>
      <c r="D286" s="533" t="s">
        <v>6429</v>
      </c>
    </row>
    <row r="287" spans="1:4" ht="13.1" x14ac:dyDescent="0.25">
      <c r="A287" s="1096" t="s">
        <v>5791</v>
      </c>
      <c r="B287" s="1096"/>
      <c r="C287" s="1096"/>
      <c r="D287" s="1096"/>
    </row>
    <row r="288" spans="1:4" s="541" customFormat="1" ht="13.1" x14ac:dyDescent="0.25">
      <c r="A288" s="118" t="s">
        <v>169</v>
      </c>
      <c r="B288" s="535" t="s">
        <v>170</v>
      </c>
      <c r="C288" s="536" t="s">
        <v>6427</v>
      </c>
      <c r="D288" s="78">
        <v>1482.72</v>
      </c>
    </row>
    <row r="289" spans="1:4" s="541" customFormat="1" ht="12.45" x14ac:dyDescent="0.2">
      <c r="A289" s="537" t="s">
        <v>5792</v>
      </c>
      <c r="B289" s="538"/>
      <c r="C289" s="539"/>
      <c r="D289" s="540">
        <f>SUM(D283:D288)</f>
        <v>1482.72</v>
      </c>
    </row>
    <row r="290" spans="1:4" s="541" customFormat="1" ht="13.1" x14ac:dyDescent="0.25">
      <c r="A290" s="118" t="s">
        <v>5793</v>
      </c>
      <c r="B290" s="535" t="s">
        <v>5794</v>
      </c>
      <c r="C290" s="536" t="s">
        <v>6427</v>
      </c>
      <c r="D290" s="78">
        <v>190.15</v>
      </c>
    </row>
    <row r="291" spans="1:4" s="541" customFormat="1" ht="12.45" x14ac:dyDescent="0.2">
      <c r="A291" s="537" t="s">
        <v>5795</v>
      </c>
      <c r="B291" s="538"/>
      <c r="C291" s="539"/>
      <c r="D291" s="540">
        <f>SUM(D290)</f>
        <v>190.15</v>
      </c>
    </row>
    <row r="292" spans="1:4" s="541" customFormat="1" ht="13.1" x14ac:dyDescent="0.25">
      <c r="A292" s="118" t="s">
        <v>74</v>
      </c>
      <c r="B292" s="535" t="s">
        <v>75</v>
      </c>
      <c r="C292" s="536" t="s">
        <v>5714</v>
      </c>
      <c r="D292" s="78">
        <v>1255133.93</v>
      </c>
    </row>
    <row r="293" spans="1:4" s="541" customFormat="1" ht="12.45" x14ac:dyDescent="0.2">
      <c r="A293" s="537" t="s">
        <v>5796</v>
      </c>
      <c r="B293" s="538"/>
      <c r="C293" s="539"/>
      <c r="D293" s="540">
        <f>SUM(D292)</f>
        <v>1255133.93</v>
      </c>
    </row>
    <row r="294" spans="1:4" s="541" customFormat="1" ht="13.1" x14ac:dyDescent="0.25">
      <c r="A294" s="118" t="s">
        <v>82</v>
      </c>
      <c r="B294" s="535" t="s">
        <v>83</v>
      </c>
      <c r="C294" s="536" t="s">
        <v>6427</v>
      </c>
      <c r="D294" s="78">
        <v>63336.130000000005</v>
      </c>
    </row>
    <row r="295" spans="1:4" s="541" customFormat="1" ht="12.45" x14ac:dyDescent="0.2">
      <c r="A295" s="537" t="s">
        <v>5797</v>
      </c>
      <c r="B295" s="538"/>
      <c r="C295" s="539"/>
      <c r="D295" s="540">
        <f>SUM(D294)</f>
        <v>63336.130000000005</v>
      </c>
    </row>
    <row r="296" spans="1:4" s="541" customFormat="1" ht="13.1" x14ac:dyDescent="0.25">
      <c r="A296" s="118" t="s">
        <v>90</v>
      </c>
      <c r="B296" s="535" t="s">
        <v>6540</v>
      </c>
      <c r="C296" s="536" t="s">
        <v>6427</v>
      </c>
      <c r="D296" s="78">
        <v>636</v>
      </c>
    </row>
    <row r="297" spans="1:4" s="541" customFormat="1" ht="12.45" x14ac:dyDescent="0.2">
      <c r="A297" s="537" t="s">
        <v>10773</v>
      </c>
      <c r="B297" s="538"/>
      <c r="C297" s="539"/>
      <c r="D297" s="540">
        <f>SUM(D296)</f>
        <v>636</v>
      </c>
    </row>
    <row r="298" spans="1:4" s="541" customFormat="1" ht="13.1" x14ac:dyDescent="0.25">
      <c r="A298" s="118" t="s">
        <v>94</v>
      </c>
      <c r="B298" s="535" t="s">
        <v>95</v>
      </c>
      <c r="C298" s="536" t="s">
        <v>6427</v>
      </c>
      <c r="D298" s="78">
        <v>13457.18</v>
      </c>
    </row>
    <row r="299" spans="1:4" s="541" customFormat="1" ht="12.45" x14ac:dyDescent="0.2">
      <c r="A299" s="537" t="s">
        <v>5798</v>
      </c>
      <c r="B299" s="538"/>
      <c r="C299" s="539"/>
      <c r="D299" s="540">
        <f>SUM(D298)</f>
        <v>13457.18</v>
      </c>
    </row>
    <row r="300" spans="1:4" s="541" customFormat="1" ht="13.1" x14ac:dyDescent="0.25">
      <c r="A300" s="118" t="s">
        <v>98</v>
      </c>
      <c r="B300" s="535" t="s">
        <v>99</v>
      </c>
      <c r="C300" s="536" t="s">
        <v>2392</v>
      </c>
      <c r="D300" s="78">
        <v>481166.9</v>
      </c>
    </row>
    <row r="301" spans="1:4" s="541" customFormat="1" ht="13.1" x14ac:dyDescent="0.25">
      <c r="A301" s="118" t="s">
        <v>98</v>
      </c>
      <c r="B301" s="535" t="s">
        <v>99</v>
      </c>
      <c r="C301" s="536" t="s">
        <v>6427</v>
      </c>
      <c r="D301" s="78">
        <v>564812.84000000008</v>
      </c>
    </row>
    <row r="302" spans="1:4" s="541" customFormat="1" ht="12.45" x14ac:dyDescent="0.2">
      <c r="A302" s="537" t="s">
        <v>5799</v>
      </c>
      <c r="B302" s="538"/>
      <c r="C302" s="539"/>
      <c r="D302" s="540">
        <f>SUM(D300:D301)</f>
        <v>1045979.7400000001</v>
      </c>
    </row>
    <row r="303" spans="1:4" s="541" customFormat="1" ht="13.1" x14ac:dyDescent="0.25">
      <c r="A303" s="118" t="s">
        <v>100</v>
      </c>
      <c r="B303" s="535" t="s">
        <v>101</v>
      </c>
      <c r="C303" s="536" t="s">
        <v>6427</v>
      </c>
      <c r="D303" s="78">
        <v>36427.4</v>
      </c>
    </row>
    <row r="304" spans="1:4" s="541" customFormat="1" ht="12.45" x14ac:dyDescent="0.2">
      <c r="A304" s="537" t="s">
        <v>5800</v>
      </c>
      <c r="B304" s="538"/>
      <c r="C304" s="539"/>
      <c r="D304" s="540">
        <f>SUM(D303)</f>
        <v>36427.4</v>
      </c>
    </row>
    <row r="305" spans="1:4" s="541" customFormat="1" ht="13.1" x14ac:dyDescent="0.25">
      <c r="A305" s="118" t="s">
        <v>102</v>
      </c>
      <c r="B305" s="535" t="s">
        <v>103</v>
      </c>
      <c r="C305" s="536" t="s">
        <v>2392</v>
      </c>
      <c r="D305" s="78">
        <v>53745.88</v>
      </c>
    </row>
    <row r="306" spans="1:4" s="541" customFormat="1" ht="13.1" x14ac:dyDescent="0.25">
      <c r="A306" s="118" t="s">
        <v>102</v>
      </c>
      <c r="B306" s="535" t="s">
        <v>103</v>
      </c>
      <c r="C306" s="536" t="s">
        <v>6427</v>
      </c>
      <c r="D306" s="78">
        <v>120554.34</v>
      </c>
    </row>
    <row r="307" spans="1:4" s="541" customFormat="1" ht="12.45" x14ac:dyDescent="0.2">
      <c r="A307" s="537" t="s">
        <v>5801</v>
      </c>
      <c r="B307" s="538"/>
      <c r="C307" s="539"/>
      <c r="D307" s="540">
        <f>SUM(D305:D306)</f>
        <v>174300.22</v>
      </c>
    </row>
    <row r="308" spans="1:4" s="541" customFormat="1" ht="13.1" x14ac:dyDescent="0.25">
      <c r="A308" s="118" t="s">
        <v>104</v>
      </c>
      <c r="B308" s="535" t="s">
        <v>105</v>
      </c>
      <c r="C308" s="536" t="s">
        <v>6427</v>
      </c>
      <c r="D308" s="78">
        <v>36525.24</v>
      </c>
    </row>
    <row r="309" spans="1:4" s="541" customFormat="1" ht="12.45" x14ac:dyDescent="0.2">
      <c r="A309" s="537" t="s">
        <v>10774</v>
      </c>
      <c r="B309" s="538"/>
      <c r="C309" s="539"/>
      <c r="D309" s="540">
        <f>SUM(D308)</f>
        <v>36525.24</v>
      </c>
    </row>
    <row r="310" spans="1:4" s="541" customFormat="1" ht="13.1" x14ac:dyDescent="0.25">
      <c r="A310" s="118" t="s">
        <v>1808</v>
      </c>
      <c r="B310" s="535" t="s">
        <v>1809</v>
      </c>
      <c r="C310" s="536" t="s">
        <v>6427</v>
      </c>
      <c r="D310" s="78">
        <v>305</v>
      </c>
    </row>
    <row r="311" spans="1:4" s="541" customFormat="1" ht="12.45" x14ac:dyDescent="0.2">
      <c r="A311" s="537" t="s">
        <v>5802</v>
      </c>
      <c r="B311" s="538"/>
      <c r="C311" s="539"/>
      <c r="D311" s="540">
        <f>SUM(D310)</f>
        <v>305</v>
      </c>
    </row>
    <row r="312" spans="1:4" s="541" customFormat="1" ht="13.1" x14ac:dyDescent="0.25">
      <c r="A312" s="118" t="s">
        <v>176</v>
      </c>
      <c r="B312" s="535" t="s">
        <v>6542</v>
      </c>
      <c r="C312" s="536" t="s">
        <v>6427</v>
      </c>
      <c r="D312" s="78">
        <v>39151.519999999997</v>
      </c>
    </row>
    <row r="313" spans="1:4" s="541" customFormat="1" ht="12.45" x14ac:dyDescent="0.2">
      <c r="A313" s="537" t="s">
        <v>5803</v>
      </c>
      <c r="B313" s="538"/>
      <c r="C313" s="539"/>
      <c r="D313" s="540">
        <f>SUM(D312)</f>
        <v>39151.519999999997</v>
      </c>
    </row>
    <row r="314" spans="1:4" s="541" customFormat="1" ht="13.1" x14ac:dyDescent="0.25">
      <c r="A314" s="118" t="s">
        <v>1810</v>
      </c>
      <c r="B314" s="535" t="s">
        <v>5804</v>
      </c>
      <c r="C314" s="536" t="s">
        <v>6427</v>
      </c>
      <c r="D314" s="78">
        <v>164.15</v>
      </c>
    </row>
    <row r="315" spans="1:4" s="541" customFormat="1" ht="12.45" x14ac:dyDescent="0.2">
      <c r="A315" s="537" t="s">
        <v>5805</v>
      </c>
      <c r="B315" s="538"/>
      <c r="C315" s="539"/>
      <c r="D315" s="540">
        <f>SUM(D314)</f>
        <v>164.15</v>
      </c>
    </row>
    <row r="316" spans="1:4" s="541" customFormat="1" ht="13.1" x14ac:dyDescent="0.25">
      <c r="A316" s="118" t="s">
        <v>177</v>
      </c>
      <c r="B316" s="535" t="s">
        <v>178</v>
      </c>
      <c r="C316" s="536" t="s">
        <v>6427</v>
      </c>
      <c r="D316" s="78">
        <v>16304.23</v>
      </c>
    </row>
    <row r="317" spans="1:4" s="541" customFormat="1" ht="12.45" x14ac:dyDescent="0.2">
      <c r="A317" s="537" t="s">
        <v>5806</v>
      </c>
      <c r="B317" s="538"/>
      <c r="C317" s="539"/>
      <c r="D317" s="540">
        <f>SUM(D316)</f>
        <v>16304.23</v>
      </c>
    </row>
    <row r="318" spans="1:4" s="541" customFormat="1" ht="13.1" x14ac:dyDescent="0.25">
      <c r="A318" s="118" t="s">
        <v>1811</v>
      </c>
      <c r="B318" s="535" t="s">
        <v>1812</v>
      </c>
      <c r="C318" s="536" t="s">
        <v>6427</v>
      </c>
      <c r="D318" s="78">
        <v>81673.260000000009</v>
      </c>
    </row>
    <row r="319" spans="1:4" s="541" customFormat="1" ht="12.45" x14ac:dyDescent="0.2">
      <c r="A319" s="537" t="s">
        <v>5807</v>
      </c>
      <c r="B319" s="538"/>
      <c r="C319" s="539"/>
      <c r="D319" s="540">
        <f>SUM(D318)</f>
        <v>81673.260000000009</v>
      </c>
    </row>
    <row r="320" spans="1:4" s="541" customFormat="1" ht="13.1" x14ac:dyDescent="0.25">
      <c r="A320" s="118" t="s">
        <v>179</v>
      </c>
      <c r="B320" s="535" t="s">
        <v>180</v>
      </c>
      <c r="C320" s="536" t="s">
        <v>6427</v>
      </c>
      <c r="D320" s="78">
        <v>2060.3000000000002</v>
      </c>
    </row>
    <row r="321" spans="1:4" s="541" customFormat="1" ht="12.45" x14ac:dyDescent="0.2">
      <c r="A321" s="537" t="s">
        <v>5808</v>
      </c>
      <c r="B321" s="538"/>
      <c r="C321" s="539"/>
      <c r="D321" s="540">
        <f>SUM(D320)</f>
        <v>2060.3000000000002</v>
      </c>
    </row>
    <row r="322" spans="1:4" s="541" customFormat="1" ht="13.1" x14ac:dyDescent="0.25">
      <c r="A322" s="118" t="s">
        <v>1813</v>
      </c>
      <c r="B322" s="535" t="s">
        <v>1814</v>
      </c>
      <c r="C322" s="536" t="s">
        <v>2392</v>
      </c>
      <c r="D322" s="78">
        <v>121</v>
      </c>
    </row>
    <row r="323" spans="1:4" s="541" customFormat="1" ht="13.1" x14ac:dyDescent="0.25">
      <c r="A323" s="118" t="s">
        <v>1813</v>
      </c>
      <c r="B323" s="535" t="s">
        <v>1814</v>
      </c>
      <c r="C323" s="536" t="s">
        <v>6427</v>
      </c>
      <c r="D323" s="78">
        <v>17385</v>
      </c>
    </row>
    <row r="324" spans="1:4" s="541" customFormat="1" ht="12.45" x14ac:dyDescent="0.2">
      <c r="A324" s="537" t="s">
        <v>5809</v>
      </c>
      <c r="B324" s="538"/>
      <c r="C324" s="539"/>
      <c r="D324" s="540">
        <f>SUM(D322:D323)</f>
        <v>17506</v>
      </c>
    </row>
    <row r="325" spans="1:4" s="541" customFormat="1" ht="13.1" x14ac:dyDescent="0.25">
      <c r="A325" s="118" t="s">
        <v>181</v>
      </c>
      <c r="B325" s="535" t="s">
        <v>182</v>
      </c>
      <c r="C325" s="536" t="s">
        <v>6427</v>
      </c>
      <c r="D325" s="78">
        <v>18815.2</v>
      </c>
    </row>
    <row r="326" spans="1:4" s="541" customFormat="1" ht="12.45" x14ac:dyDescent="0.2">
      <c r="A326" s="537" t="s">
        <v>10775</v>
      </c>
      <c r="B326" s="538"/>
      <c r="C326" s="539"/>
      <c r="D326" s="540">
        <f>SUM(D325)</f>
        <v>18815.2</v>
      </c>
    </row>
    <row r="327" spans="1:4" s="541" customFormat="1" ht="13.1" x14ac:dyDescent="0.25">
      <c r="A327" s="118" t="s">
        <v>184</v>
      </c>
      <c r="B327" s="535" t="s">
        <v>185</v>
      </c>
      <c r="C327" s="536" t="s">
        <v>6427</v>
      </c>
      <c r="D327" s="78">
        <v>17080</v>
      </c>
    </row>
    <row r="328" spans="1:4" s="541" customFormat="1" ht="12.45" x14ac:dyDescent="0.2">
      <c r="A328" s="537" t="s">
        <v>5811</v>
      </c>
      <c r="B328" s="538"/>
      <c r="C328" s="539"/>
      <c r="D328" s="540">
        <f>SUM(D327)</f>
        <v>17080</v>
      </c>
    </row>
    <row r="329" spans="1:4" s="541" customFormat="1" ht="13.1" x14ac:dyDescent="0.25">
      <c r="A329" s="118" t="s">
        <v>186</v>
      </c>
      <c r="B329" s="535" t="s">
        <v>187</v>
      </c>
      <c r="C329" s="536" t="s">
        <v>6427</v>
      </c>
      <c r="D329" s="78">
        <v>33100.639999999999</v>
      </c>
    </row>
    <row r="330" spans="1:4" s="541" customFormat="1" ht="12.45" x14ac:dyDescent="0.2">
      <c r="A330" s="537" t="s">
        <v>5812</v>
      </c>
      <c r="B330" s="538"/>
      <c r="C330" s="539"/>
      <c r="D330" s="540">
        <f>SUM(D329)</f>
        <v>33100.639999999999</v>
      </c>
    </row>
    <row r="331" spans="1:4" s="541" customFormat="1" ht="13.1" x14ac:dyDescent="0.25">
      <c r="A331" s="118" t="s">
        <v>188</v>
      </c>
      <c r="B331" s="535" t="s">
        <v>189</v>
      </c>
      <c r="C331" s="536" t="s">
        <v>6427</v>
      </c>
      <c r="D331" s="78">
        <v>5127505.95</v>
      </c>
    </row>
    <row r="332" spans="1:4" s="541" customFormat="1" ht="12.45" x14ac:dyDescent="0.2">
      <c r="A332" s="537" t="s">
        <v>5813</v>
      </c>
      <c r="B332" s="538"/>
      <c r="C332" s="539"/>
      <c r="D332" s="540">
        <f>SUM(D331)</f>
        <v>5127505.95</v>
      </c>
    </row>
    <row r="333" spans="1:4" s="541" customFormat="1" ht="13.1" x14ac:dyDescent="0.25">
      <c r="A333" s="118" t="s">
        <v>9</v>
      </c>
      <c r="B333" s="535" t="s">
        <v>6543</v>
      </c>
      <c r="C333" s="536" t="s">
        <v>6427</v>
      </c>
      <c r="D333" s="78">
        <v>1947059.08</v>
      </c>
    </row>
    <row r="334" spans="1:4" s="541" customFormat="1" ht="12.45" x14ac:dyDescent="0.2">
      <c r="A334" s="537" t="s">
        <v>10776</v>
      </c>
      <c r="B334" s="538"/>
      <c r="C334" s="539"/>
      <c r="D334" s="540">
        <f>SUM(D333)</f>
        <v>1947059.08</v>
      </c>
    </row>
    <row r="335" spans="1:4" s="541" customFormat="1" ht="13.1" x14ac:dyDescent="0.25">
      <c r="A335" s="118" t="s">
        <v>190</v>
      </c>
      <c r="B335" s="535" t="s">
        <v>191</v>
      </c>
      <c r="C335" s="536" t="s">
        <v>5695</v>
      </c>
      <c r="D335" s="78">
        <v>1592</v>
      </c>
    </row>
    <row r="336" spans="1:4" s="541" customFormat="1" ht="13.1" x14ac:dyDescent="0.25">
      <c r="A336" s="118" t="s">
        <v>190</v>
      </c>
      <c r="B336" s="535" t="s">
        <v>191</v>
      </c>
      <c r="C336" s="536" t="s">
        <v>5690</v>
      </c>
      <c r="D336" s="78">
        <v>242</v>
      </c>
    </row>
    <row r="337" spans="1:4" s="541" customFormat="1" ht="13.1" x14ac:dyDescent="0.25">
      <c r="A337" s="118" t="s">
        <v>190</v>
      </c>
      <c r="B337" s="535" t="s">
        <v>191</v>
      </c>
      <c r="C337" s="536" t="s">
        <v>6427</v>
      </c>
      <c r="D337" s="78">
        <v>1403</v>
      </c>
    </row>
    <row r="338" spans="1:4" s="541" customFormat="1" ht="12.45" x14ac:dyDescent="0.2">
      <c r="A338" s="537" t="s">
        <v>5814</v>
      </c>
      <c r="B338" s="538"/>
      <c r="C338" s="539"/>
      <c r="D338" s="540">
        <f>SUM(D335:D337)</f>
        <v>3237</v>
      </c>
    </row>
    <row r="339" spans="1:4" s="541" customFormat="1" ht="13.1" x14ac:dyDescent="0.25">
      <c r="A339" s="118" t="s">
        <v>193</v>
      </c>
      <c r="B339" s="535" t="s">
        <v>1300</v>
      </c>
      <c r="C339" s="536" t="s">
        <v>2392</v>
      </c>
      <c r="D339" s="78">
        <v>52612.800000000003</v>
      </c>
    </row>
    <row r="340" spans="1:4" s="541" customFormat="1" ht="13.1" x14ac:dyDescent="0.25">
      <c r="A340" s="118" t="s">
        <v>193</v>
      </c>
      <c r="B340" s="535" t="s">
        <v>1300</v>
      </c>
      <c r="C340" s="536" t="s">
        <v>6427</v>
      </c>
      <c r="D340" s="78">
        <v>706037.91</v>
      </c>
    </row>
    <row r="341" spans="1:4" s="541" customFormat="1" ht="12.45" x14ac:dyDescent="0.2">
      <c r="A341" s="537" t="s">
        <v>5815</v>
      </c>
      <c r="B341" s="538"/>
      <c r="C341" s="539"/>
      <c r="D341" s="540">
        <f>SUM(D339:D340)</f>
        <v>758650.71000000008</v>
      </c>
    </row>
    <row r="342" spans="1:4" s="541" customFormat="1" ht="13.1" x14ac:dyDescent="0.25">
      <c r="A342" s="118" t="s">
        <v>291</v>
      </c>
      <c r="B342" s="535" t="s">
        <v>292</v>
      </c>
      <c r="C342" s="536" t="s">
        <v>2392</v>
      </c>
      <c r="D342" s="78">
        <v>266.57</v>
      </c>
    </row>
    <row r="343" spans="1:4" s="541" customFormat="1" ht="13.1" x14ac:dyDescent="0.25">
      <c r="A343" s="118" t="s">
        <v>291</v>
      </c>
      <c r="B343" s="535" t="s">
        <v>292</v>
      </c>
      <c r="C343" s="536" t="s">
        <v>6427</v>
      </c>
      <c r="D343" s="78">
        <v>17385</v>
      </c>
    </row>
    <row r="344" spans="1:4" s="541" customFormat="1" ht="12.45" x14ac:dyDescent="0.2">
      <c r="A344" s="537" t="s">
        <v>5816</v>
      </c>
      <c r="B344" s="538"/>
      <c r="C344" s="539"/>
      <c r="D344" s="540">
        <f>SUM(D342:D343)</f>
        <v>17651.57</v>
      </c>
    </row>
    <row r="345" spans="1:4" s="541" customFormat="1" ht="13.1" x14ac:dyDescent="0.25">
      <c r="A345" s="118" t="s">
        <v>1786</v>
      </c>
      <c r="B345" s="535" t="s">
        <v>1787</v>
      </c>
      <c r="C345" s="536" t="s">
        <v>2392</v>
      </c>
      <c r="D345" s="78">
        <v>6637.07</v>
      </c>
    </row>
    <row r="346" spans="1:4" s="541" customFormat="1" ht="13.1" x14ac:dyDescent="0.25">
      <c r="A346" s="118" t="s">
        <v>1786</v>
      </c>
      <c r="B346" s="535" t="s">
        <v>1787</v>
      </c>
      <c r="C346" s="536" t="s">
        <v>6427</v>
      </c>
      <c r="D346" s="78">
        <v>43644.43</v>
      </c>
    </row>
    <row r="347" spans="1:4" s="541" customFormat="1" ht="12.45" x14ac:dyDescent="0.2">
      <c r="A347" s="537" t="s">
        <v>5817</v>
      </c>
      <c r="B347" s="538"/>
      <c r="C347" s="539"/>
      <c r="D347" s="540">
        <f>SUM(D345:D346)</f>
        <v>50281.5</v>
      </c>
    </row>
    <row r="348" spans="1:4" s="541" customFormat="1" ht="13.1" x14ac:dyDescent="0.25">
      <c r="A348" s="118" t="s">
        <v>194</v>
      </c>
      <c r="B348" s="535" t="s">
        <v>762</v>
      </c>
      <c r="C348" s="536" t="s">
        <v>2392</v>
      </c>
      <c r="D348" s="78">
        <v>7517.64</v>
      </c>
    </row>
    <row r="349" spans="1:4" s="541" customFormat="1" ht="13.1" x14ac:dyDescent="0.25">
      <c r="A349" s="118" t="s">
        <v>194</v>
      </c>
      <c r="B349" s="535" t="s">
        <v>762</v>
      </c>
      <c r="C349" s="536" t="s">
        <v>6427</v>
      </c>
      <c r="D349" s="78">
        <v>35026.199999999997</v>
      </c>
    </row>
    <row r="350" spans="1:4" s="541" customFormat="1" ht="12.45" x14ac:dyDescent="0.2">
      <c r="A350" s="537" t="s">
        <v>5818</v>
      </c>
      <c r="B350" s="538"/>
      <c r="C350" s="539"/>
      <c r="D350" s="540">
        <f>SUM(D348:D349)</f>
        <v>42543.839999999997</v>
      </c>
    </row>
    <row r="351" spans="1:4" s="541" customFormat="1" ht="13.1" x14ac:dyDescent="0.25">
      <c r="A351" s="118" t="s">
        <v>196</v>
      </c>
      <c r="B351" s="535" t="s">
        <v>197</v>
      </c>
      <c r="C351" s="536" t="s">
        <v>5696</v>
      </c>
      <c r="D351" s="78">
        <v>300</v>
      </c>
    </row>
    <row r="352" spans="1:4" s="541" customFormat="1" ht="13.1" x14ac:dyDescent="0.25">
      <c r="A352" s="118" t="s">
        <v>196</v>
      </c>
      <c r="B352" s="535" t="s">
        <v>197</v>
      </c>
      <c r="C352" s="536" t="s">
        <v>5690</v>
      </c>
      <c r="D352" s="78">
        <v>4710.49</v>
      </c>
    </row>
    <row r="353" spans="1:4" s="541" customFormat="1" ht="13.1" x14ac:dyDescent="0.25">
      <c r="A353" s="118" t="s">
        <v>196</v>
      </c>
      <c r="B353" s="535" t="s">
        <v>197</v>
      </c>
      <c r="C353" s="536" t="s">
        <v>2392</v>
      </c>
      <c r="D353" s="78">
        <v>422.29</v>
      </c>
    </row>
    <row r="354" spans="1:4" s="541" customFormat="1" ht="13.1" x14ac:dyDescent="0.25">
      <c r="A354" s="118" t="s">
        <v>196</v>
      </c>
      <c r="B354" s="535" t="s">
        <v>197</v>
      </c>
      <c r="C354" s="536" t="s">
        <v>6427</v>
      </c>
      <c r="D354" s="78">
        <v>12307.52</v>
      </c>
    </row>
    <row r="355" spans="1:4" s="541" customFormat="1" ht="12.45" x14ac:dyDescent="0.2">
      <c r="A355" s="537" t="s">
        <v>5819</v>
      </c>
      <c r="B355" s="538"/>
      <c r="C355" s="539"/>
      <c r="D355" s="540">
        <f>SUM(D351:D354)</f>
        <v>17740.3</v>
      </c>
    </row>
    <row r="356" spans="1:4" s="541" customFormat="1" ht="13.1" x14ac:dyDescent="0.25">
      <c r="A356" s="118" t="s">
        <v>198</v>
      </c>
      <c r="B356" s="535" t="s">
        <v>199</v>
      </c>
      <c r="C356" s="536" t="s">
        <v>6427</v>
      </c>
      <c r="D356" s="78">
        <v>7975.83</v>
      </c>
    </row>
    <row r="357" spans="1:4" s="541" customFormat="1" ht="12.45" x14ac:dyDescent="0.2">
      <c r="A357" s="537" t="s">
        <v>5820</v>
      </c>
      <c r="B357" s="538"/>
      <c r="C357" s="539"/>
      <c r="D357" s="540">
        <f>SUM(D356)</f>
        <v>7975.83</v>
      </c>
    </row>
    <row r="358" spans="1:4" s="541" customFormat="1" ht="13.1" x14ac:dyDescent="0.25">
      <c r="A358" s="118" t="s">
        <v>200</v>
      </c>
      <c r="B358" s="535" t="s">
        <v>201</v>
      </c>
      <c r="C358" s="536" t="s">
        <v>6427</v>
      </c>
      <c r="D358" s="78">
        <v>88218.799999999988</v>
      </c>
    </row>
    <row r="359" spans="1:4" s="541" customFormat="1" ht="12.45" x14ac:dyDescent="0.2">
      <c r="A359" s="537" t="s">
        <v>5821</v>
      </c>
      <c r="B359" s="538"/>
      <c r="C359" s="539"/>
      <c r="D359" s="540">
        <f>SUM(D358)</f>
        <v>88218.799999999988</v>
      </c>
    </row>
    <row r="360" spans="1:4" s="541" customFormat="1" ht="13.1" x14ac:dyDescent="0.25">
      <c r="A360" s="118" t="s">
        <v>1559</v>
      </c>
      <c r="B360" s="535" t="s">
        <v>1563</v>
      </c>
      <c r="C360" s="536" t="s">
        <v>5690</v>
      </c>
      <c r="D360" s="78">
        <v>1805.3</v>
      </c>
    </row>
    <row r="361" spans="1:4" s="541" customFormat="1" ht="13.1" x14ac:dyDescent="0.25">
      <c r="A361" s="118" t="s">
        <v>1559</v>
      </c>
      <c r="B361" s="535" t="s">
        <v>1563</v>
      </c>
      <c r="C361" s="536" t="s">
        <v>6427</v>
      </c>
      <c r="D361" s="78">
        <v>100610.15000000001</v>
      </c>
    </row>
    <row r="362" spans="1:4" s="541" customFormat="1" ht="12.45" x14ac:dyDescent="0.2">
      <c r="A362" s="537" t="s">
        <v>5822</v>
      </c>
      <c r="B362" s="538"/>
      <c r="C362" s="539"/>
      <c r="D362" s="540">
        <f>SUM(D360:D361)</f>
        <v>102415.45000000001</v>
      </c>
    </row>
    <row r="363" spans="1:4" s="541" customFormat="1" ht="13.1" x14ac:dyDescent="0.25">
      <c r="A363" s="118" t="s">
        <v>111</v>
      </c>
      <c r="B363" s="535" t="s">
        <v>112</v>
      </c>
      <c r="C363" s="536" t="s">
        <v>5714</v>
      </c>
      <c r="D363" s="78">
        <v>367219.75</v>
      </c>
    </row>
    <row r="364" spans="1:4" s="541" customFormat="1" ht="13.1" x14ac:dyDescent="0.25">
      <c r="A364" s="118" t="s">
        <v>111</v>
      </c>
      <c r="B364" s="535" t="s">
        <v>112</v>
      </c>
      <c r="C364" s="536" t="s">
        <v>5724</v>
      </c>
      <c r="D364" s="78">
        <v>122046.68</v>
      </c>
    </row>
    <row r="365" spans="1:4" s="541" customFormat="1" ht="13.1" x14ac:dyDescent="0.25">
      <c r="A365" s="118" t="s">
        <v>111</v>
      </c>
      <c r="B365" s="535" t="s">
        <v>112</v>
      </c>
      <c r="C365" s="536" t="s">
        <v>6427</v>
      </c>
      <c r="D365" s="78">
        <v>139827.04999999999</v>
      </c>
    </row>
    <row r="366" spans="1:4" s="541" customFormat="1" ht="12.45" x14ac:dyDescent="0.2">
      <c r="A366" s="537" t="s">
        <v>5823</v>
      </c>
      <c r="B366" s="538"/>
      <c r="C366" s="539"/>
      <c r="D366" s="540">
        <f>SUM(D363:D365)</f>
        <v>629093.48</v>
      </c>
    </row>
    <row r="367" spans="1:4" s="541" customFormat="1" ht="13.1" x14ac:dyDescent="0.25">
      <c r="A367" s="118" t="s">
        <v>113</v>
      </c>
      <c r="B367" s="535" t="s">
        <v>114</v>
      </c>
      <c r="C367" s="536" t="s">
        <v>5724</v>
      </c>
      <c r="D367" s="78">
        <v>146224.47</v>
      </c>
    </row>
    <row r="368" spans="1:4" s="541" customFormat="1" ht="13.1" x14ac:dyDescent="0.25">
      <c r="A368" s="118" t="s">
        <v>113</v>
      </c>
      <c r="B368" s="535" t="s">
        <v>114</v>
      </c>
      <c r="C368" s="536" t="s">
        <v>2392</v>
      </c>
      <c r="D368" s="78">
        <v>5819.91</v>
      </c>
    </row>
    <row r="369" spans="1:4" s="541" customFormat="1" ht="13.1" x14ac:dyDescent="0.25">
      <c r="A369" s="118" t="s">
        <v>113</v>
      </c>
      <c r="B369" s="535" t="s">
        <v>114</v>
      </c>
      <c r="C369" s="536" t="s">
        <v>6427</v>
      </c>
      <c r="D369" s="78">
        <v>23631.99</v>
      </c>
    </row>
    <row r="370" spans="1:4" s="541" customFormat="1" ht="12.45" x14ac:dyDescent="0.2">
      <c r="A370" s="537" t="s">
        <v>5824</v>
      </c>
      <c r="B370" s="538"/>
      <c r="C370" s="539"/>
      <c r="D370" s="540">
        <f>SUM(D367:D369)</f>
        <v>175676.37</v>
      </c>
    </row>
    <row r="371" spans="1:4" s="541" customFormat="1" ht="13.1" x14ac:dyDescent="0.25">
      <c r="A371" s="118" t="s">
        <v>115</v>
      </c>
      <c r="B371" s="535" t="s">
        <v>5825</v>
      </c>
      <c r="C371" s="536" t="s">
        <v>6427</v>
      </c>
      <c r="D371" s="78">
        <v>7036.82</v>
      </c>
    </row>
    <row r="372" spans="1:4" s="541" customFormat="1" ht="12.45" x14ac:dyDescent="0.2">
      <c r="A372" s="537" t="s">
        <v>5826</v>
      </c>
      <c r="B372" s="538"/>
      <c r="C372" s="539"/>
      <c r="D372" s="540">
        <f>SUM(D371)</f>
        <v>7036.82</v>
      </c>
    </row>
    <row r="373" spans="1:4" s="541" customFormat="1" ht="13.1" x14ac:dyDescent="0.25">
      <c r="A373" s="118" t="s">
        <v>117</v>
      </c>
      <c r="B373" s="535" t="s">
        <v>1281</v>
      </c>
      <c r="C373" s="536" t="s">
        <v>6427</v>
      </c>
      <c r="D373" s="78">
        <v>195539.44</v>
      </c>
    </row>
    <row r="374" spans="1:4" s="541" customFormat="1" ht="12.45" x14ac:dyDescent="0.2">
      <c r="A374" s="537" t="s">
        <v>5827</v>
      </c>
      <c r="B374" s="538"/>
      <c r="C374" s="539"/>
      <c r="D374" s="540">
        <f>SUM(D373)</f>
        <v>195539.44</v>
      </c>
    </row>
    <row r="375" spans="1:4" s="541" customFormat="1" ht="13.1" x14ac:dyDescent="0.25">
      <c r="A375" s="118" t="s">
        <v>119</v>
      </c>
      <c r="B375" s="535" t="s">
        <v>120</v>
      </c>
      <c r="C375" s="536" t="s">
        <v>6427</v>
      </c>
      <c r="D375" s="78">
        <v>75.2</v>
      </c>
    </row>
    <row r="376" spans="1:4" s="541" customFormat="1" ht="12.45" x14ac:dyDescent="0.2">
      <c r="A376" s="537" t="s">
        <v>5828</v>
      </c>
      <c r="B376" s="538"/>
      <c r="C376" s="539"/>
      <c r="D376" s="540">
        <f>SUM(D375)</f>
        <v>75.2</v>
      </c>
    </row>
    <row r="377" spans="1:4" s="541" customFormat="1" ht="13.1" x14ac:dyDescent="0.25">
      <c r="A377" s="118" t="s">
        <v>121</v>
      </c>
      <c r="B377" s="535" t="s">
        <v>122</v>
      </c>
      <c r="C377" s="536" t="s">
        <v>2392</v>
      </c>
      <c r="D377" s="78">
        <v>3633.4</v>
      </c>
    </row>
    <row r="378" spans="1:4" s="541" customFormat="1" ht="13.1" x14ac:dyDescent="0.25">
      <c r="A378" s="118" t="s">
        <v>121</v>
      </c>
      <c r="B378" s="535" t="s">
        <v>122</v>
      </c>
      <c r="C378" s="536" t="s">
        <v>6427</v>
      </c>
      <c r="D378" s="78">
        <v>20008.110000000004</v>
      </c>
    </row>
    <row r="379" spans="1:4" s="541" customFormat="1" ht="12.45" x14ac:dyDescent="0.2">
      <c r="A379" s="537" t="s">
        <v>5829</v>
      </c>
      <c r="B379" s="538"/>
      <c r="C379" s="539"/>
      <c r="D379" s="540">
        <f>SUM(D377:D378)</f>
        <v>23641.510000000006</v>
      </c>
    </row>
    <row r="380" spans="1:4" s="541" customFormat="1" ht="13.1" x14ac:dyDescent="0.25">
      <c r="A380" s="118" t="s">
        <v>124</v>
      </c>
      <c r="B380" s="535" t="s">
        <v>202</v>
      </c>
      <c r="C380" s="536" t="s">
        <v>5695</v>
      </c>
      <c r="D380" s="78">
        <v>11712</v>
      </c>
    </row>
    <row r="381" spans="1:4" s="541" customFormat="1" ht="13.1" x14ac:dyDescent="0.25">
      <c r="A381" s="118" t="s">
        <v>124</v>
      </c>
      <c r="B381" s="535" t="s">
        <v>202</v>
      </c>
      <c r="C381" s="536" t="s">
        <v>5690</v>
      </c>
      <c r="D381" s="78">
        <v>17575.25</v>
      </c>
    </row>
    <row r="382" spans="1:4" s="541" customFormat="1" ht="13.1" x14ac:dyDescent="0.25">
      <c r="A382" s="118" t="s">
        <v>124</v>
      </c>
      <c r="B382" s="535" t="s">
        <v>202</v>
      </c>
      <c r="C382" s="536" t="s">
        <v>2392</v>
      </c>
      <c r="D382" s="78">
        <v>69674.31</v>
      </c>
    </row>
    <row r="383" spans="1:4" s="541" customFormat="1" ht="13.1" x14ac:dyDescent="0.25">
      <c r="A383" s="118" t="s">
        <v>124</v>
      </c>
      <c r="B383" s="535" t="s">
        <v>202</v>
      </c>
      <c r="C383" s="536" t="s">
        <v>6427</v>
      </c>
      <c r="D383" s="78">
        <v>980073.76000000013</v>
      </c>
    </row>
    <row r="384" spans="1:4" s="541" customFormat="1" ht="12.45" x14ac:dyDescent="0.2">
      <c r="A384" s="537" t="s">
        <v>5830</v>
      </c>
      <c r="B384" s="538"/>
      <c r="C384" s="539"/>
      <c r="D384" s="540">
        <f>SUM(D380:D383)</f>
        <v>1079035.32</v>
      </c>
    </row>
    <row r="385" spans="1:4" s="541" customFormat="1" ht="13.1" x14ac:dyDescent="0.25">
      <c r="A385" s="118" t="s">
        <v>126</v>
      </c>
      <c r="B385" s="535" t="s">
        <v>127</v>
      </c>
      <c r="C385" s="536" t="s">
        <v>6427</v>
      </c>
      <c r="D385" s="78">
        <v>58151.270000000004</v>
      </c>
    </row>
    <row r="386" spans="1:4" s="541" customFormat="1" ht="12.45" x14ac:dyDescent="0.2">
      <c r="A386" s="537" t="s">
        <v>5831</v>
      </c>
      <c r="B386" s="538"/>
      <c r="C386" s="539"/>
      <c r="D386" s="540">
        <f>SUM(D385)</f>
        <v>58151.270000000004</v>
      </c>
    </row>
    <row r="387" spans="1:4" s="541" customFormat="1" ht="13.1" x14ac:dyDescent="0.25">
      <c r="A387" s="118" t="s">
        <v>128</v>
      </c>
      <c r="B387" s="535" t="s">
        <v>5873</v>
      </c>
      <c r="C387" s="536" t="s">
        <v>6427</v>
      </c>
      <c r="D387" s="78">
        <v>9064.86</v>
      </c>
    </row>
    <row r="388" spans="1:4" s="541" customFormat="1" ht="12.45" x14ac:dyDescent="0.2">
      <c r="A388" s="537" t="s">
        <v>10777</v>
      </c>
      <c r="B388" s="538"/>
      <c r="C388" s="539"/>
      <c r="D388" s="540">
        <f>SUM(D387)</f>
        <v>9064.86</v>
      </c>
    </row>
    <row r="389" spans="1:4" s="541" customFormat="1" ht="13.1" x14ac:dyDescent="0.25">
      <c r="A389" s="118" t="s">
        <v>130</v>
      </c>
      <c r="B389" s="535" t="s">
        <v>131</v>
      </c>
      <c r="C389" s="536" t="s">
        <v>5695</v>
      </c>
      <c r="D389" s="78">
        <v>182.45</v>
      </c>
    </row>
    <row r="390" spans="1:4" s="541" customFormat="1" ht="13.1" x14ac:dyDescent="0.25">
      <c r="A390" s="118" t="s">
        <v>130</v>
      </c>
      <c r="B390" s="535" t="s">
        <v>131</v>
      </c>
      <c r="C390" s="536" t="s">
        <v>5690</v>
      </c>
      <c r="D390" s="78">
        <v>5190.84</v>
      </c>
    </row>
    <row r="391" spans="1:4" s="541" customFormat="1" ht="13.1" x14ac:dyDescent="0.25">
      <c r="A391" s="118" t="s">
        <v>130</v>
      </c>
      <c r="B391" s="535" t="s">
        <v>131</v>
      </c>
      <c r="C391" s="536" t="s">
        <v>2392</v>
      </c>
      <c r="D391" s="78">
        <v>6646</v>
      </c>
    </row>
    <row r="392" spans="1:4" s="541" customFormat="1" ht="13.1" x14ac:dyDescent="0.25">
      <c r="A392" s="118" t="s">
        <v>130</v>
      </c>
      <c r="B392" s="535" t="s">
        <v>131</v>
      </c>
      <c r="C392" s="536" t="s">
        <v>6427</v>
      </c>
      <c r="D392" s="78">
        <v>23666.36</v>
      </c>
    </row>
    <row r="393" spans="1:4" s="541" customFormat="1" ht="12.45" x14ac:dyDescent="0.2">
      <c r="A393" s="537" t="s">
        <v>5832</v>
      </c>
      <c r="B393" s="538"/>
      <c r="C393" s="539"/>
      <c r="D393" s="540">
        <f>SUM(D389:D392)</f>
        <v>35685.65</v>
      </c>
    </row>
    <row r="394" spans="1:4" s="541" customFormat="1" ht="13.1" x14ac:dyDescent="0.25">
      <c r="A394" s="118" t="s">
        <v>133</v>
      </c>
      <c r="B394" s="535" t="s">
        <v>134</v>
      </c>
      <c r="C394" s="536" t="s">
        <v>5695</v>
      </c>
      <c r="D394" s="78">
        <v>2906.63</v>
      </c>
    </row>
    <row r="395" spans="1:4" s="541" customFormat="1" ht="13.1" x14ac:dyDescent="0.25">
      <c r="A395" s="118" t="s">
        <v>133</v>
      </c>
      <c r="B395" s="535" t="s">
        <v>134</v>
      </c>
      <c r="C395" s="536" t="s">
        <v>5696</v>
      </c>
      <c r="D395" s="78">
        <v>5770.59</v>
      </c>
    </row>
    <row r="396" spans="1:4" s="541" customFormat="1" ht="13.1" x14ac:dyDescent="0.25">
      <c r="A396" s="118" t="s">
        <v>133</v>
      </c>
      <c r="B396" s="535" t="s">
        <v>134</v>
      </c>
      <c r="C396" s="536" t="s">
        <v>5690</v>
      </c>
      <c r="D396" s="78">
        <v>6283.85</v>
      </c>
    </row>
    <row r="397" spans="1:4" s="541" customFormat="1" ht="13.1" x14ac:dyDescent="0.25">
      <c r="A397" s="118" t="s">
        <v>133</v>
      </c>
      <c r="B397" s="535" t="s">
        <v>134</v>
      </c>
      <c r="C397" s="536" t="s">
        <v>2392</v>
      </c>
      <c r="D397" s="78">
        <v>88849.14</v>
      </c>
    </row>
    <row r="398" spans="1:4" s="541" customFormat="1" ht="13.1" x14ac:dyDescent="0.25">
      <c r="A398" s="118" t="s">
        <v>133</v>
      </c>
      <c r="B398" s="535" t="s">
        <v>134</v>
      </c>
      <c r="C398" s="536" t="s">
        <v>6427</v>
      </c>
      <c r="D398" s="78">
        <v>857660.03999999992</v>
      </c>
    </row>
    <row r="399" spans="1:4" s="541" customFormat="1" ht="12.45" x14ac:dyDescent="0.2">
      <c r="A399" s="537" t="s">
        <v>5833</v>
      </c>
      <c r="B399" s="538"/>
      <c r="C399" s="539"/>
      <c r="D399" s="540">
        <f>SUM(D394:D398)</f>
        <v>961470.24999999988</v>
      </c>
    </row>
    <row r="400" spans="1:4" s="541" customFormat="1" ht="13.1" x14ac:dyDescent="0.25">
      <c r="A400" s="118" t="s">
        <v>135</v>
      </c>
      <c r="B400" s="535" t="s">
        <v>10781</v>
      </c>
      <c r="C400" s="536" t="s">
        <v>6427</v>
      </c>
      <c r="D400" s="78">
        <v>49507.520000000004</v>
      </c>
    </row>
    <row r="401" spans="1:4" s="541" customFormat="1" ht="12.45" x14ac:dyDescent="0.2">
      <c r="A401" s="537" t="s">
        <v>10778</v>
      </c>
      <c r="B401" s="538"/>
      <c r="C401" s="539"/>
      <c r="D401" s="540">
        <f>SUM(D400)</f>
        <v>49507.520000000004</v>
      </c>
    </row>
    <row r="402" spans="1:4" s="541" customFormat="1" ht="13.1" x14ac:dyDescent="0.25">
      <c r="A402" s="118" t="s">
        <v>137</v>
      </c>
      <c r="B402" s="535" t="s">
        <v>138</v>
      </c>
      <c r="C402" s="536" t="s">
        <v>2392</v>
      </c>
      <c r="D402" s="78">
        <v>2374.73</v>
      </c>
    </row>
    <row r="403" spans="1:4" s="541" customFormat="1" ht="13.1" x14ac:dyDescent="0.25">
      <c r="A403" s="118" t="s">
        <v>137</v>
      </c>
      <c r="B403" s="535" t="s">
        <v>138</v>
      </c>
      <c r="C403" s="536" t="s">
        <v>6427</v>
      </c>
      <c r="D403" s="78">
        <v>2074</v>
      </c>
    </row>
    <row r="404" spans="1:4" s="541" customFormat="1" ht="12.45" x14ac:dyDescent="0.2">
      <c r="A404" s="537" t="s">
        <v>5834</v>
      </c>
      <c r="B404" s="538"/>
      <c r="C404" s="539"/>
      <c r="D404" s="540">
        <f>SUM(D402:D403)</f>
        <v>4448.7299999999996</v>
      </c>
    </row>
    <row r="405" spans="1:4" s="541" customFormat="1" ht="13.1" x14ac:dyDescent="0.25">
      <c r="A405" s="118" t="s">
        <v>139</v>
      </c>
      <c r="B405" s="535" t="s">
        <v>140</v>
      </c>
      <c r="C405" s="536" t="s">
        <v>6427</v>
      </c>
      <c r="D405" s="78">
        <v>10564.55</v>
      </c>
    </row>
    <row r="406" spans="1:4" s="541" customFormat="1" ht="12.45" x14ac:dyDescent="0.2">
      <c r="A406" s="537" t="s">
        <v>5835</v>
      </c>
      <c r="B406" s="538"/>
      <c r="C406" s="539"/>
      <c r="D406" s="540">
        <f>SUM(D405)</f>
        <v>10564.55</v>
      </c>
    </row>
    <row r="407" spans="1:4" s="541" customFormat="1" ht="13.1" x14ac:dyDescent="0.25">
      <c r="A407" s="118" t="s">
        <v>141</v>
      </c>
      <c r="B407" s="535" t="s">
        <v>142</v>
      </c>
      <c r="C407" s="536" t="s">
        <v>6427</v>
      </c>
      <c r="D407" s="78">
        <v>253607.28999999998</v>
      </c>
    </row>
    <row r="408" spans="1:4" s="541" customFormat="1" ht="12.45" x14ac:dyDescent="0.2">
      <c r="A408" s="537" t="s">
        <v>5836</v>
      </c>
      <c r="B408" s="538"/>
      <c r="C408" s="539"/>
      <c r="D408" s="540">
        <f>SUM(D407)</f>
        <v>253607.28999999998</v>
      </c>
    </row>
    <row r="409" spans="1:4" s="541" customFormat="1" ht="13.1" x14ac:dyDescent="0.25">
      <c r="A409" s="118" t="s">
        <v>143</v>
      </c>
      <c r="B409" s="535" t="s">
        <v>144</v>
      </c>
      <c r="C409" s="536" t="s">
        <v>2392</v>
      </c>
      <c r="D409" s="78">
        <v>19983.8</v>
      </c>
    </row>
    <row r="410" spans="1:4" s="541" customFormat="1" ht="13.1" x14ac:dyDescent="0.25">
      <c r="A410" s="118" t="s">
        <v>143</v>
      </c>
      <c r="B410" s="535" t="s">
        <v>144</v>
      </c>
      <c r="C410" s="536" t="s">
        <v>6427</v>
      </c>
      <c r="D410" s="78">
        <v>33961.050000000003</v>
      </c>
    </row>
    <row r="411" spans="1:4" s="541" customFormat="1" ht="12.45" x14ac:dyDescent="0.2">
      <c r="A411" s="537" t="s">
        <v>5837</v>
      </c>
      <c r="B411" s="538"/>
      <c r="C411" s="539"/>
      <c r="D411" s="540">
        <f>SUM(D409:D410)</f>
        <v>53944.850000000006</v>
      </c>
    </row>
    <row r="412" spans="1:4" s="541" customFormat="1" ht="13.1" x14ac:dyDescent="0.25">
      <c r="A412" s="118" t="s">
        <v>145</v>
      </c>
      <c r="B412" s="535" t="s">
        <v>203</v>
      </c>
      <c r="C412" s="536" t="s">
        <v>6427</v>
      </c>
      <c r="D412" s="78">
        <v>237876.34000000003</v>
      </c>
    </row>
    <row r="413" spans="1:4" s="541" customFormat="1" ht="12.45" x14ac:dyDescent="0.2">
      <c r="A413" s="537" t="s">
        <v>5838</v>
      </c>
      <c r="B413" s="538"/>
      <c r="C413" s="539"/>
      <c r="D413" s="540">
        <f>SUM(D412)</f>
        <v>237876.34000000003</v>
      </c>
    </row>
    <row r="414" spans="1:4" s="541" customFormat="1" ht="13.1" x14ac:dyDescent="0.25">
      <c r="A414" s="118" t="s">
        <v>147</v>
      </c>
      <c r="B414" s="535" t="s">
        <v>148</v>
      </c>
      <c r="C414" s="536" t="s">
        <v>5696</v>
      </c>
      <c r="D414" s="78">
        <v>86977.8</v>
      </c>
    </row>
    <row r="415" spans="1:4" s="541" customFormat="1" ht="13.1" x14ac:dyDescent="0.25">
      <c r="A415" s="118" t="s">
        <v>147</v>
      </c>
      <c r="B415" s="535" t="s">
        <v>148</v>
      </c>
      <c r="C415" s="536" t="s">
        <v>5690</v>
      </c>
      <c r="D415" s="78">
        <v>1414.27</v>
      </c>
    </row>
    <row r="416" spans="1:4" s="541" customFormat="1" ht="13.1" x14ac:dyDescent="0.25">
      <c r="A416" s="118" t="s">
        <v>147</v>
      </c>
      <c r="B416" s="535" t="s">
        <v>148</v>
      </c>
      <c r="C416" s="536" t="s">
        <v>6427</v>
      </c>
      <c r="D416" s="78">
        <v>38052.53</v>
      </c>
    </row>
    <row r="417" spans="1:4" s="541" customFormat="1" ht="12.45" x14ac:dyDescent="0.2">
      <c r="A417" s="537" t="s">
        <v>5839</v>
      </c>
      <c r="B417" s="538"/>
      <c r="C417" s="539"/>
      <c r="D417" s="540">
        <f>SUM(D414:D416)</f>
        <v>126444.6</v>
      </c>
    </row>
    <row r="418" spans="1:4" s="541" customFormat="1" ht="13.1" x14ac:dyDescent="0.25">
      <c r="A418" s="118" t="s">
        <v>151</v>
      </c>
      <c r="B418" s="535" t="s">
        <v>152</v>
      </c>
      <c r="C418" s="536" t="s">
        <v>6427</v>
      </c>
      <c r="D418" s="78">
        <v>1220</v>
      </c>
    </row>
    <row r="419" spans="1:4" s="541" customFormat="1" ht="12.45" x14ac:dyDescent="0.2">
      <c r="A419" s="537" t="s">
        <v>5840</v>
      </c>
      <c r="B419" s="538"/>
      <c r="C419" s="539"/>
      <c r="D419" s="540">
        <f>SUM(D418)</f>
        <v>1220</v>
      </c>
    </row>
    <row r="420" spans="1:4" s="541" customFormat="1" ht="13.1" x14ac:dyDescent="0.25">
      <c r="A420" s="118" t="s">
        <v>204</v>
      </c>
      <c r="B420" s="535" t="s">
        <v>205</v>
      </c>
      <c r="C420" s="536" t="s">
        <v>6427</v>
      </c>
      <c r="D420" s="78">
        <v>5000</v>
      </c>
    </row>
    <row r="421" spans="1:4" s="541" customFormat="1" ht="12.45" x14ac:dyDescent="0.2">
      <c r="A421" s="537" t="s">
        <v>5841</v>
      </c>
      <c r="B421" s="538"/>
      <c r="C421" s="539"/>
      <c r="D421" s="540">
        <f>SUM(D420)</f>
        <v>5000</v>
      </c>
    </row>
    <row r="422" spans="1:4" s="541" customFormat="1" ht="13.1" x14ac:dyDescent="0.25">
      <c r="A422" s="118" t="s">
        <v>206</v>
      </c>
      <c r="B422" s="535" t="s">
        <v>207</v>
      </c>
      <c r="C422" s="536" t="s">
        <v>5724</v>
      </c>
      <c r="D422" s="78">
        <v>1200728.8500000001</v>
      </c>
    </row>
    <row r="423" spans="1:4" s="541" customFormat="1" ht="13.1" x14ac:dyDescent="0.25">
      <c r="A423" s="118" t="s">
        <v>206</v>
      </c>
      <c r="B423" s="535" t="s">
        <v>207</v>
      </c>
      <c r="C423" s="536" t="s">
        <v>5691</v>
      </c>
      <c r="D423" s="78">
        <v>370000</v>
      </c>
    </row>
    <row r="424" spans="1:4" s="541" customFormat="1" ht="13.1" x14ac:dyDescent="0.25">
      <c r="A424" s="118" t="s">
        <v>206</v>
      </c>
      <c r="B424" s="535" t="s">
        <v>207</v>
      </c>
      <c r="C424" s="536" t="s">
        <v>5716</v>
      </c>
      <c r="D424" s="78">
        <v>370000</v>
      </c>
    </row>
    <row r="425" spans="1:4" s="541" customFormat="1" ht="13.1" x14ac:dyDescent="0.25">
      <c r="A425" s="118" t="s">
        <v>206</v>
      </c>
      <c r="B425" s="535" t="s">
        <v>207</v>
      </c>
      <c r="C425" s="536" t="s">
        <v>5719</v>
      </c>
      <c r="D425" s="78">
        <v>370000</v>
      </c>
    </row>
    <row r="426" spans="1:4" s="541" customFormat="1" ht="13.1" x14ac:dyDescent="0.25">
      <c r="A426" s="118" t="s">
        <v>206</v>
      </c>
      <c r="B426" s="535" t="s">
        <v>207</v>
      </c>
      <c r="C426" s="536" t="s">
        <v>5705</v>
      </c>
      <c r="D426" s="78">
        <v>370322.25</v>
      </c>
    </row>
    <row r="427" spans="1:4" s="541" customFormat="1" ht="13.1" x14ac:dyDescent="0.25">
      <c r="A427" s="118" t="s">
        <v>206</v>
      </c>
      <c r="B427" s="535" t="s">
        <v>207</v>
      </c>
      <c r="C427" s="536" t="s">
        <v>5692</v>
      </c>
      <c r="D427" s="78">
        <v>380773.33</v>
      </c>
    </row>
    <row r="428" spans="1:4" s="541" customFormat="1" ht="13.1" x14ac:dyDescent="0.25">
      <c r="A428" s="118" t="s">
        <v>206</v>
      </c>
      <c r="B428" s="535" t="s">
        <v>207</v>
      </c>
      <c r="C428" s="536" t="s">
        <v>5694</v>
      </c>
      <c r="D428" s="78">
        <v>370000</v>
      </c>
    </row>
    <row r="429" spans="1:4" s="541" customFormat="1" ht="13.1" x14ac:dyDescent="0.25">
      <c r="A429" s="118" t="s">
        <v>206</v>
      </c>
      <c r="B429" s="535" t="s">
        <v>207</v>
      </c>
      <c r="C429" s="536" t="s">
        <v>5696</v>
      </c>
      <c r="D429" s="78">
        <v>5078443.29</v>
      </c>
    </row>
    <row r="430" spans="1:4" s="541" customFormat="1" ht="13.1" x14ac:dyDescent="0.25">
      <c r="A430" s="118" t="s">
        <v>206</v>
      </c>
      <c r="B430" s="535" t="s">
        <v>207</v>
      </c>
      <c r="C430" s="536" t="s">
        <v>5690</v>
      </c>
      <c r="D430" s="78">
        <v>1598028.68</v>
      </c>
    </row>
    <row r="431" spans="1:4" s="541" customFormat="1" ht="13.1" x14ac:dyDescent="0.25">
      <c r="A431" s="118" t="s">
        <v>206</v>
      </c>
      <c r="B431" s="535" t="s">
        <v>207</v>
      </c>
      <c r="C431" s="536" t="s">
        <v>2392</v>
      </c>
      <c r="D431" s="78">
        <v>1456343.53</v>
      </c>
    </row>
    <row r="432" spans="1:4" s="541" customFormat="1" ht="13.1" x14ac:dyDescent="0.25">
      <c r="A432" s="118" t="s">
        <v>206</v>
      </c>
      <c r="B432" s="535" t="s">
        <v>207</v>
      </c>
      <c r="C432" s="536" t="s">
        <v>6427</v>
      </c>
      <c r="D432" s="78">
        <v>1912702.7100000002</v>
      </c>
    </row>
    <row r="433" spans="1:4" s="541" customFormat="1" ht="12.45" x14ac:dyDescent="0.2">
      <c r="A433" s="537" t="s">
        <v>5842</v>
      </c>
      <c r="B433" s="538"/>
      <c r="C433" s="539"/>
      <c r="D433" s="540">
        <f>SUM(D422:D432)</f>
        <v>13477342.640000001</v>
      </c>
    </row>
    <row r="434" spans="1:4" s="541" customFormat="1" ht="13.1" x14ac:dyDescent="0.25">
      <c r="A434" s="118" t="s">
        <v>208</v>
      </c>
      <c r="B434" s="535" t="s">
        <v>209</v>
      </c>
      <c r="C434" s="536" t="s">
        <v>5695</v>
      </c>
      <c r="D434" s="78">
        <v>31598.400000000001</v>
      </c>
    </row>
    <row r="435" spans="1:4" s="541" customFormat="1" ht="13.1" x14ac:dyDescent="0.25">
      <c r="A435" s="118" t="s">
        <v>208</v>
      </c>
      <c r="B435" s="535" t="s">
        <v>209</v>
      </c>
      <c r="C435" s="536" t="s">
        <v>2392</v>
      </c>
      <c r="D435" s="78">
        <v>22260.1</v>
      </c>
    </row>
    <row r="436" spans="1:4" s="541" customFormat="1" ht="13.1" x14ac:dyDescent="0.25">
      <c r="A436" s="118" t="s">
        <v>208</v>
      </c>
      <c r="B436" s="535" t="s">
        <v>209</v>
      </c>
      <c r="C436" s="536" t="s">
        <v>6427</v>
      </c>
      <c r="D436" s="78">
        <v>420435.20000000001</v>
      </c>
    </row>
    <row r="437" spans="1:4" s="541" customFormat="1" ht="12.45" x14ac:dyDescent="0.2">
      <c r="A437" s="537" t="s">
        <v>5843</v>
      </c>
      <c r="B437" s="538"/>
      <c r="C437" s="539"/>
      <c r="D437" s="540">
        <f>SUM(D434:D436)</f>
        <v>474293.7</v>
      </c>
    </row>
    <row r="438" spans="1:4" s="541" customFormat="1" ht="13.1" x14ac:dyDescent="0.25">
      <c r="A438" s="118" t="s">
        <v>210</v>
      </c>
      <c r="B438" s="535" t="s">
        <v>211</v>
      </c>
      <c r="C438" s="536" t="s">
        <v>6427</v>
      </c>
      <c r="D438" s="78">
        <v>332708.44</v>
      </c>
    </row>
    <row r="439" spans="1:4" s="541" customFormat="1" ht="12.45" x14ac:dyDescent="0.2">
      <c r="A439" s="537" t="s">
        <v>5844</v>
      </c>
      <c r="B439" s="538"/>
      <c r="C439" s="539"/>
      <c r="D439" s="540">
        <f>SUM(D438)</f>
        <v>332708.44</v>
      </c>
    </row>
    <row r="440" spans="1:4" s="541" customFormat="1" ht="13.1" x14ac:dyDescent="0.25">
      <c r="A440" s="118" t="s">
        <v>214</v>
      </c>
      <c r="B440" s="535" t="s">
        <v>215</v>
      </c>
      <c r="C440" s="536" t="s">
        <v>5696</v>
      </c>
      <c r="D440" s="78">
        <v>15461.98</v>
      </c>
    </row>
    <row r="441" spans="1:4" s="541" customFormat="1" ht="13.1" x14ac:dyDescent="0.25">
      <c r="A441" s="118" t="s">
        <v>214</v>
      </c>
      <c r="B441" s="535" t="s">
        <v>215</v>
      </c>
      <c r="C441" s="536" t="s">
        <v>5690</v>
      </c>
      <c r="D441" s="78">
        <v>9369.89</v>
      </c>
    </row>
    <row r="442" spans="1:4" s="541" customFormat="1" ht="13.1" x14ac:dyDescent="0.25">
      <c r="A442" s="118" t="s">
        <v>214</v>
      </c>
      <c r="B442" s="535" t="s">
        <v>215</v>
      </c>
      <c r="C442" s="536" t="s">
        <v>2392</v>
      </c>
      <c r="D442" s="78">
        <v>120816.82</v>
      </c>
    </row>
    <row r="443" spans="1:4" s="541" customFormat="1" ht="13.1" x14ac:dyDescent="0.25">
      <c r="A443" s="118" t="s">
        <v>214</v>
      </c>
      <c r="B443" s="535" t="s">
        <v>215</v>
      </c>
      <c r="C443" s="536" t="s">
        <v>6427</v>
      </c>
      <c r="D443" s="78">
        <v>430175.91000000003</v>
      </c>
    </row>
    <row r="444" spans="1:4" s="541" customFormat="1" ht="12.45" x14ac:dyDescent="0.2">
      <c r="A444" s="537" t="s">
        <v>5845</v>
      </c>
      <c r="B444" s="538"/>
      <c r="C444" s="539"/>
      <c r="D444" s="540">
        <f>SUM(D440:D443)</f>
        <v>575824.60000000009</v>
      </c>
    </row>
    <row r="445" spans="1:4" s="541" customFormat="1" ht="13.1" x14ac:dyDescent="0.25">
      <c r="A445" s="118" t="s">
        <v>217</v>
      </c>
      <c r="B445" s="535" t="s">
        <v>218</v>
      </c>
      <c r="C445" s="536" t="s">
        <v>5724</v>
      </c>
      <c r="D445" s="78">
        <v>48354.63</v>
      </c>
    </row>
    <row r="446" spans="1:4" s="541" customFormat="1" ht="13.1" x14ac:dyDescent="0.25">
      <c r="A446" s="118" t="s">
        <v>217</v>
      </c>
      <c r="B446" s="535" t="s">
        <v>218</v>
      </c>
      <c r="C446" s="536" t="s">
        <v>5694</v>
      </c>
      <c r="D446" s="78">
        <v>36350.28</v>
      </c>
    </row>
    <row r="447" spans="1:4" s="541" customFormat="1" ht="13.1" x14ac:dyDescent="0.25">
      <c r="A447" s="118" t="s">
        <v>217</v>
      </c>
      <c r="B447" s="535" t="s">
        <v>218</v>
      </c>
      <c r="C447" s="536" t="s">
        <v>5695</v>
      </c>
      <c r="D447" s="78">
        <v>2748.8</v>
      </c>
    </row>
    <row r="448" spans="1:4" s="541" customFormat="1" ht="13.1" x14ac:dyDescent="0.25">
      <c r="A448" s="118" t="s">
        <v>217</v>
      </c>
      <c r="B448" s="535" t="s">
        <v>218</v>
      </c>
      <c r="C448" s="536" t="s">
        <v>5696</v>
      </c>
      <c r="D448" s="78">
        <v>121995.62000000001</v>
      </c>
    </row>
    <row r="449" spans="1:4" s="541" customFormat="1" ht="13.1" x14ac:dyDescent="0.25">
      <c r="A449" s="118" t="s">
        <v>217</v>
      </c>
      <c r="B449" s="535" t="s">
        <v>218</v>
      </c>
      <c r="C449" s="536" t="s">
        <v>5690</v>
      </c>
      <c r="D449" s="78">
        <v>18942.55</v>
      </c>
    </row>
    <row r="450" spans="1:4" s="541" customFormat="1" ht="13.1" x14ac:dyDescent="0.25">
      <c r="A450" s="118" t="s">
        <v>217</v>
      </c>
      <c r="B450" s="535" t="s">
        <v>218</v>
      </c>
      <c r="C450" s="536" t="s">
        <v>2392</v>
      </c>
      <c r="D450" s="78">
        <v>115072.3</v>
      </c>
    </row>
    <row r="451" spans="1:4" s="541" customFormat="1" ht="13.1" x14ac:dyDescent="0.25">
      <c r="A451" s="118" t="s">
        <v>217</v>
      </c>
      <c r="B451" s="535" t="s">
        <v>218</v>
      </c>
      <c r="C451" s="536" t="s">
        <v>6427</v>
      </c>
      <c r="D451" s="78">
        <v>2218563.5600000005</v>
      </c>
    </row>
    <row r="452" spans="1:4" s="541" customFormat="1" ht="12.45" x14ac:dyDescent="0.2">
      <c r="A452" s="537" t="s">
        <v>5846</v>
      </c>
      <c r="B452" s="538"/>
      <c r="C452" s="539"/>
      <c r="D452" s="540">
        <f>SUM(D445:D451)</f>
        <v>2562027.7400000007</v>
      </c>
    </row>
    <row r="453" spans="1:4" s="541" customFormat="1" ht="13.1" x14ac:dyDescent="0.25">
      <c r="A453" s="118" t="s">
        <v>219</v>
      </c>
      <c r="B453" s="535" t="s">
        <v>220</v>
      </c>
      <c r="C453" s="536" t="s">
        <v>5719</v>
      </c>
      <c r="D453" s="78">
        <v>130090.8</v>
      </c>
    </row>
    <row r="454" spans="1:4" s="541" customFormat="1" ht="13.1" x14ac:dyDescent="0.25">
      <c r="A454" s="118" t="s">
        <v>219</v>
      </c>
      <c r="B454" s="535" t="s">
        <v>220</v>
      </c>
      <c r="C454" s="536" t="s">
        <v>5695</v>
      </c>
      <c r="D454" s="78">
        <v>41749.170000000006</v>
      </c>
    </row>
    <row r="455" spans="1:4" s="541" customFormat="1" ht="13.1" x14ac:dyDescent="0.25">
      <c r="A455" s="118" t="s">
        <v>219</v>
      </c>
      <c r="B455" s="535" t="s">
        <v>220</v>
      </c>
      <c r="C455" s="536" t="s">
        <v>5696</v>
      </c>
      <c r="D455" s="78">
        <v>54449.520000000004</v>
      </c>
    </row>
    <row r="456" spans="1:4" s="541" customFormat="1" ht="13.1" x14ac:dyDescent="0.25">
      <c r="A456" s="118" t="s">
        <v>219</v>
      </c>
      <c r="B456" s="535" t="s">
        <v>220</v>
      </c>
      <c r="C456" s="536" t="s">
        <v>5690</v>
      </c>
      <c r="D456" s="78">
        <v>135110.78</v>
      </c>
    </row>
    <row r="457" spans="1:4" s="541" customFormat="1" ht="13.1" x14ac:dyDescent="0.25">
      <c r="A457" s="118" t="s">
        <v>219</v>
      </c>
      <c r="B457" s="535" t="s">
        <v>220</v>
      </c>
      <c r="C457" s="536" t="s">
        <v>2392</v>
      </c>
      <c r="D457" s="78">
        <v>162999.97999999998</v>
      </c>
    </row>
    <row r="458" spans="1:4" s="541" customFormat="1" ht="13.1" x14ac:dyDescent="0.25">
      <c r="A458" s="118" t="s">
        <v>219</v>
      </c>
      <c r="B458" s="535" t="s">
        <v>220</v>
      </c>
      <c r="C458" s="536" t="s">
        <v>6427</v>
      </c>
      <c r="D458" s="78">
        <v>846204.46</v>
      </c>
    </row>
    <row r="459" spans="1:4" s="541" customFormat="1" ht="12.45" x14ac:dyDescent="0.2">
      <c r="A459" s="537" t="s">
        <v>5847</v>
      </c>
      <c r="B459" s="538"/>
      <c r="C459" s="539"/>
      <c r="D459" s="540">
        <f>SUM(D453:D458)</f>
        <v>1370604.71</v>
      </c>
    </row>
    <row r="460" spans="1:4" s="541" customFormat="1" ht="13.1" x14ac:dyDescent="0.25">
      <c r="A460" s="118" t="s">
        <v>5848</v>
      </c>
      <c r="B460" s="535" t="s">
        <v>5849</v>
      </c>
      <c r="C460" s="536" t="s">
        <v>6427</v>
      </c>
      <c r="D460" s="78">
        <v>60722.84</v>
      </c>
    </row>
    <row r="461" spans="1:4" s="541" customFormat="1" ht="12.45" x14ac:dyDescent="0.2">
      <c r="A461" s="537" t="s">
        <v>5850</v>
      </c>
      <c r="B461" s="538"/>
      <c r="C461" s="539"/>
      <c r="D461" s="540">
        <f>SUM(D460)</f>
        <v>60722.84</v>
      </c>
    </row>
    <row r="462" spans="1:4" s="541" customFormat="1" ht="13.1" x14ac:dyDescent="0.25">
      <c r="A462" s="118" t="s">
        <v>293</v>
      </c>
      <c r="B462" s="535" t="s">
        <v>294</v>
      </c>
      <c r="C462" s="536" t="s">
        <v>6427</v>
      </c>
      <c r="D462" s="78">
        <v>137102</v>
      </c>
    </row>
    <row r="463" spans="1:4" s="541" customFormat="1" ht="12.45" x14ac:dyDescent="0.2">
      <c r="A463" s="537" t="s">
        <v>10779</v>
      </c>
      <c r="B463" s="538"/>
      <c r="C463" s="539"/>
      <c r="D463" s="540">
        <f>SUM(D462)</f>
        <v>137102</v>
      </c>
    </row>
    <row r="464" spans="1:4" s="541" customFormat="1" ht="13.1" x14ac:dyDescent="0.25">
      <c r="A464" s="118" t="s">
        <v>1815</v>
      </c>
      <c r="B464" s="535" t="s">
        <v>295</v>
      </c>
      <c r="C464" s="536" t="s">
        <v>6427</v>
      </c>
      <c r="D464" s="78">
        <v>3166.11</v>
      </c>
    </row>
    <row r="465" spans="1:4" s="541" customFormat="1" ht="12.45" x14ac:dyDescent="0.2">
      <c r="A465" s="537" t="s">
        <v>5851</v>
      </c>
      <c r="B465" s="538"/>
      <c r="C465" s="539"/>
      <c r="D465" s="540">
        <f>SUM(D464)</f>
        <v>3166.11</v>
      </c>
    </row>
    <row r="466" spans="1:4" s="541" customFormat="1" ht="13.1" x14ac:dyDescent="0.25">
      <c r="A466" s="118" t="s">
        <v>5852</v>
      </c>
      <c r="B466" s="535" t="s">
        <v>5853</v>
      </c>
      <c r="C466" s="536" t="s">
        <v>6427</v>
      </c>
      <c r="D466" s="78">
        <v>463.22</v>
      </c>
    </row>
    <row r="467" spans="1:4" s="541" customFormat="1" ht="12.45" x14ac:dyDescent="0.2">
      <c r="A467" s="537" t="s">
        <v>5854</v>
      </c>
      <c r="B467" s="538"/>
      <c r="C467" s="539"/>
      <c r="D467" s="540">
        <f>SUM(D466)</f>
        <v>463.22</v>
      </c>
    </row>
    <row r="468" spans="1:4" s="541" customFormat="1" ht="13.1" x14ac:dyDescent="0.25">
      <c r="A468" s="118" t="s">
        <v>221</v>
      </c>
      <c r="B468" s="535" t="s">
        <v>296</v>
      </c>
      <c r="C468" s="536" t="s">
        <v>6427</v>
      </c>
      <c r="D468" s="78">
        <v>109400.9</v>
      </c>
    </row>
    <row r="469" spans="1:4" s="541" customFormat="1" ht="12.45" x14ac:dyDescent="0.2">
      <c r="A469" s="537" t="s">
        <v>5855</v>
      </c>
      <c r="B469" s="538"/>
      <c r="C469" s="539"/>
      <c r="D469" s="540">
        <f>SUM(D468)</f>
        <v>109400.9</v>
      </c>
    </row>
    <row r="470" spans="1:4" s="541" customFormat="1" ht="13.1" x14ac:dyDescent="0.25">
      <c r="A470" s="118" t="s">
        <v>222</v>
      </c>
      <c r="B470" s="535" t="s">
        <v>223</v>
      </c>
      <c r="C470" s="536" t="s">
        <v>6427</v>
      </c>
      <c r="D470" s="78">
        <v>875</v>
      </c>
    </row>
    <row r="471" spans="1:4" s="541" customFormat="1" ht="12.45" x14ac:dyDescent="0.2">
      <c r="A471" s="537" t="s">
        <v>5856</v>
      </c>
      <c r="B471" s="538"/>
      <c r="C471" s="539"/>
      <c r="D471" s="540">
        <f>SUM(D470)</f>
        <v>875</v>
      </c>
    </row>
    <row r="472" spans="1:4" s="541" customFormat="1" ht="13.1" x14ac:dyDescent="0.25">
      <c r="A472" s="118" t="s">
        <v>224</v>
      </c>
      <c r="B472" s="535" t="s">
        <v>225</v>
      </c>
      <c r="C472" s="536" t="s">
        <v>6427</v>
      </c>
      <c r="D472" s="78">
        <v>846</v>
      </c>
    </row>
    <row r="473" spans="1:4" s="541" customFormat="1" ht="12.45" x14ac:dyDescent="0.2">
      <c r="A473" s="537" t="s">
        <v>5857</v>
      </c>
      <c r="B473" s="538"/>
      <c r="C473" s="539"/>
      <c r="D473" s="540">
        <f>SUM(D472)</f>
        <v>846</v>
      </c>
    </row>
    <row r="474" spans="1:4" s="785" customFormat="1" ht="12.45" x14ac:dyDescent="0.2">
      <c r="A474" s="781"/>
      <c r="B474" s="782"/>
      <c r="C474" s="783"/>
      <c r="D474" s="784"/>
    </row>
    <row r="475" spans="1:4" s="541" customFormat="1" ht="13.1" x14ac:dyDescent="0.25">
      <c r="A475" s="1096" t="s">
        <v>2408</v>
      </c>
      <c r="B475" s="1096"/>
      <c r="C475" s="1096"/>
      <c r="D475" s="1096"/>
    </row>
    <row r="476" spans="1:4" s="541" customFormat="1" ht="13.1" x14ac:dyDescent="0.25">
      <c r="A476" s="118" t="s">
        <v>2380</v>
      </c>
      <c r="B476" s="535" t="s">
        <v>5858</v>
      </c>
      <c r="C476" s="536" t="s">
        <v>6427</v>
      </c>
      <c r="D476" s="78">
        <v>596.15</v>
      </c>
    </row>
    <row r="477" spans="1:4" s="541" customFormat="1" ht="12.45" x14ac:dyDescent="0.2">
      <c r="A477" s="537" t="s">
        <v>5859</v>
      </c>
      <c r="B477" s="538"/>
      <c r="C477" s="539"/>
      <c r="D477" s="540">
        <f>SUM(D476)</f>
        <v>596.15</v>
      </c>
    </row>
    <row r="478" spans="1:4" s="541" customFormat="1" ht="13.1" x14ac:dyDescent="0.25">
      <c r="A478" s="118" t="s">
        <v>2378</v>
      </c>
      <c r="B478" s="535" t="s">
        <v>5860</v>
      </c>
      <c r="C478" s="536" t="s">
        <v>6427</v>
      </c>
      <c r="D478" s="78">
        <v>11570.41</v>
      </c>
    </row>
    <row r="479" spans="1:4" s="541" customFormat="1" ht="12.45" x14ac:dyDescent="0.2">
      <c r="A479" s="537" t="s">
        <v>5861</v>
      </c>
      <c r="B479" s="538"/>
      <c r="C479" s="539"/>
      <c r="D479" s="540">
        <f>SUM(D478)</f>
        <v>11570.41</v>
      </c>
    </row>
    <row r="480" spans="1:4" s="541" customFormat="1" ht="13.1" x14ac:dyDescent="0.25">
      <c r="A480" s="118" t="s">
        <v>2409</v>
      </c>
      <c r="B480" s="535" t="s">
        <v>2410</v>
      </c>
      <c r="C480" s="536" t="s">
        <v>5696</v>
      </c>
      <c r="D480" s="78">
        <v>570.19000000000005</v>
      </c>
    </row>
    <row r="481" spans="1:4" s="541" customFormat="1" ht="13.1" x14ac:dyDescent="0.25">
      <c r="A481" s="118" t="s">
        <v>2409</v>
      </c>
      <c r="B481" s="535" t="s">
        <v>2410</v>
      </c>
      <c r="C481" s="536" t="s">
        <v>2392</v>
      </c>
      <c r="D481" s="78">
        <v>22021.22</v>
      </c>
    </row>
    <row r="482" spans="1:4" s="541" customFormat="1" ht="13.1" x14ac:dyDescent="0.25">
      <c r="A482" s="118" t="s">
        <v>2409</v>
      </c>
      <c r="B482" s="535" t="s">
        <v>2410</v>
      </c>
      <c r="C482" s="536" t="s">
        <v>6427</v>
      </c>
      <c r="D482" s="78">
        <v>100166.74000000002</v>
      </c>
    </row>
    <row r="483" spans="1:4" s="541" customFormat="1" ht="12.45" x14ac:dyDescent="0.2">
      <c r="A483" s="537" t="s">
        <v>5863</v>
      </c>
      <c r="B483" s="538"/>
      <c r="C483" s="539"/>
      <c r="D483" s="540">
        <f>SUM(D480:D482)</f>
        <v>122758.15000000002</v>
      </c>
    </row>
    <row r="484" spans="1:4" s="541" customFormat="1" ht="13.1" x14ac:dyDescent="0.25">
      <c r="A484" s="118" t="s">
        <v>2482</v>
      </c>
      <c r="B484" s="535" t="s">
        <v>2483</v>
      </c>
      <c r="C484" s="536" t="s">
        <v>5696</v>
      </c>
      <c r="D484" s="78">
        <v>7625</v>
      </c>
    </row>
    <row r="485" spans="1:4" s="541" customFormat="1" ht="13.1" x14ac:dyDescent="0.25">
      <c r="A485" s="118" t="s">
        <v>2482</v>
      </c>
      <c r="B485" s="535" t="s">
        <v>2483</v>
      </c>
      <c r="C485" s="536" t="s">
        <v>5690</v>
      </c>
      <c r="D485" s="78">
        <v>3780.2400000000002</v>
      </c>
    </row>
    <row r="486" spans="1:4" s="541" customFormat="1" ht="13.1" x14ac:dyDescent="0.25">
      <c r="A486" s="118" t="s">
        <v>2482</v>
      </c>
      <c r="B486" s="535" t="s">
        <v>2483</v>
      </c>
      <c r="C486" s="536" t="s">
        <v>2392</v>
      </c>
      <c r="D486" s="78">
        <v>20001.099999999999</v>
      </c>
    </row>
    <row r="487" spans="1:4" s="541" customFormat="1" ht="13.1" x14ac:dyDescent="0.25">
      <c r="A487" s="118" t="s">
        <v>2482</v>
      </c>
      <c r="B487" s="535" t="s">
        <v>2483</v>
      </c>
      <c r="C487" s="536" t="s">
        <v>6427</v>
      </c>
      <c r="D487" s="78">
        <v>314961.62</v>
      </c>
    </row>
    <row r="488" spans="1:4" s="541" customFormat="1" ht="12.45" x14ac:dyDescent="0.2">
      <c r="A488" s="537" t="s">
        <v>5865</v>
      </c>
      <c r="B488" s="538"/>
      <c r="C488" s="539"/>
      <c r="D488" s="540">
        <f>SUM(D484:D487)</f>
        <v>346367.95999999996</v>
      </c>
    </row>
    <row r="489" spans="1:4" s="541" customFormat="1" ht="13.1" x14ac:dyDescent="0.25">
      <c r="A489" s="118" t="s">
        <v>5866</v>
      </c>
      <c r="B489" s="535" t="s">
        <v>5867</v>
      </c>
      <c r="C489" s="536" t="s">
        <v>2392</v>
      </c>
      <c r="D489" s="78">
        <v>747.57</v>
      </c>
    </row>
    <row r="490" spans="1:4" s="541" customFormat="1" ht="13.1" x14ac:dyDescent="0.25">
      <c r="A490" s="118" t="s">
        <v>5866</v>
      </c>
      <c r="B490" s="535" t="s">
        <v>5867</v>
      </c>
      <c r="C490" s="536" t="s">
        <v>6427</v>
      </c>
      <c r="D490" s="78">
        <v>16249.07</v>
      </c>
    </row>
    <row r="491" spans="1:4" s="541" customFormat="1" ht="12.45" x14ac:dyDescent="0.2">
      <c r="A491" s="537" t="s">
        <v>5868</v>
      </c>
      <c r="B491" s="538"/>
      <c r="C491" s="539"/>
      <c r="D491" s="540">
        <f>SUM(D489:D490)</f>
        <v>16996.64</v>
      </c>
    </row>
    <row r="492" spans="1:4" s="541" customFormat="1" ht="13.1" x14ac:dyDescent="0.25">
      <c r="A492" s="118" t="s">
        <v>5869</v>
      </c>
      <c r="B492" s="535" t="s">
        <v>5870</v>
      </c>
      <c r="C492" s="536" t="s">
        <v>5690</v>
      </c>
      <c r="D492" s="78">
        <v>1588.1399999999999</v>
      </c>
    </row>
    <row r="493" spans="1:4" s="541" customFormat="1" ht="13.1" x14ac:dyDescent="0.25">
      <c r="A493" s="118" t="s">
        <v>5869</v>
      </c>
      <c r="B493" s="535" t="s">
        <v>5870</v>
      </c>
      <c r="C493" s="536" t="s">
        <v>6427</v>
      </c>
      <c r="D493" s="78">
        <v>600373.26</v>
      </c>
    </row>
    <row r="494" spans="1:4" s="541" customFormat="1" ht="12.45" x14ac:dyDescent="0.2">
      <c r="A494" s="537" t="s">
        <v>5871</v>
      </c>
      <c r="B494" s="538"/>
      <c r="C494" s="539"/>
      <c r="D494" s="540">
        <f>SUM(D492:D493)</f>
        <v>601961.4</v>
      </c>
    </row>
    <row r="495" spans="1:4" s="541" customFormat="1" ht="13.1" x14ac:dyDescent="0.25">
      <c r="A495" s="118" t="s">
        <v>5872</v>
      </c>
      <c r="B495" s="535" t="s">
        <v>5873</v>
      </c>
      <c r="C495" s="536" t="s">
        <v>6427</v>
      </c>
      <c r="D495" s="78">
        <v>6531.9400000000005</v>
      </c>
    </row>
    <row r="496" spans="1:4" s="541" customFormat="1" ht="12.45" x14ac:dyDescent="0.2">
      <c r="A496" s="537" t="s">
        <v>5874</v>
      </c>
      <c r="B496" s="538"/>
      <c r="C496" s="539"/>
      <c r="D496" s="540">
        <f>SUM(D495)</f>
        <v>6531.9400000000005</v>
      </c>
    </row>
    <row r="497" spans="1:4" s="541" customFormat="1" ht="13.1" x14ac:dyDescent="0.25">
      <c r="A497" s="118" t="s">
        <v>2411</v>
      </c>
      <c r="B497" s="535" t="s">
        <v>138</v>
      </c>
      <c r="C497" s="536" t="s">
        <v>5705</v>
      </c>
      <c r="D497" s="78">
        <v>423.6</v>
      </c>
    </row>
    <row r="498" spans="1:4" s="541" customFormat="1" ht="13.1" x14ac:dyDescent="0.25">
      <c r="A498" s="118" t="s">
        <v>2411</v>
      </c>
      <c r="B498" s="535" t="s">
        <v>138</v>
      </c>
      <c r="C498" s="536" t="s">
        <v>6427</v>
      </c>
      <c r="D498" s="78">
        <v>5237.630000000001</v>
      </c>
    </row>
    <row r="499" spans="1:4" s="541" customFormat="1" ht="12.45" x14ac:dyDescent="0.2">
      <c r="A499" s="537" t="s">
        <v>5875</v>
      </c>
      <c r="B499" s="538"/>
      <c r="C499" s="539"/>
      <c r="D499" s="540">
        <f>SUM(D497:D498)</f>
        <v>5661.2300000000014</v>
      </c>
    </row>
    <row r="500" spans="1:4" s="541" customFormat="1" ht="13.1" x14ac:dyDescent="0.25">
      <c r="A500" s="118" t="s">
        <v>2412</v>
      </c>
      <c r="B500" s="535" t="s">
        <v>131</v>
      </c>
      <c r="C500" s="536" t="s">
        <v>5696</v>
      </c>
      <c r="D500" s="78">
        <v>20374.259999999998</v>
      </c>
    </row>
    <row r="501" spans="1:4" s="541" customFormat="1" ht="13.1" x14ac:dyDescent="0.25">
      <c r="A501" s="118" t="s">
        <v>2412</v>
      </c>
      <c r="B501" s="535" t="s">
        <v>131</v>
      </c>
      <c r="C501" s="536" t="s">
        <v>5690</v>
      </c>
      <c r="D501" s="78">
        <v>4219.4799999999996</v>
      </c>
    </row>
    <row r="502" spans="1:4" s="541" customFormat="1" ht="13.1" x14ac:dyDescent="0.25">
      <c r="A502" s="118" t="s">
        <v>2412</v>
      </c>
      <c r="B502" s="535" t="s">
        <v>131</v>
      </c>
      <c r="C502" s="536" t="s">
        <v>2392</v>
      </c>
      <c r="D502" s="78">
        <v>26440.28</v>
      </c>
    </row>
    <row r="503" spans="1:4" s="541" customFormat="1" ht="13.1" x14ac:dyDescent="0.25">
      <c r="A503" s="118" t="s">
        <v>2412</v>
      </c>
      <c r="B503" s="535" t="s">
        <v>131</v>
      </c>
      <c r="C503" s="536" t="s">
        <v>6427</v>
      </c>
      <c r="D503" s="78">
        <v>119126.50000000001</v>
      </c>
    </row>
    <row r="504" spans="1:4" s="541" customFormat="1" ht="12.45" x14ac:dyDescent="0.2">
      <c r="A504" s="537" t="s">
        <v>5876</v>
      </c>
      <c r="B504" s="538"/>
      <c r="C504" s="539"/>
      <c r="D504" s="540">
        <f>SUM(D500:D503)</f>
        <v>170160.52000000002</v>
      </c>
    </row>
    <row r="505" spans="1:4" s="541" customFormat="1" ht="13.1" x14ac:dyDescent="0.25">
      <c r="A505" s="118" t="s">
        <v>2413</v>
      </c>
      <c r="B505" s="535" t="s">
        <v>2414</v>
      </c>
      <c r="C505" s="536" t="s">
        <v>5695</v>
      </c>
      <c r="D505" s="78">
        <v>1800</v>
      </c>
    </row>
    <row r="506" spans="1:4" s="541" customFormat="1" ht="13.1" x14ac:dyDescent="0.25">
      <c r="A506" s="118" t="s">
        <v>2413</v>
      </c>
      <c r="B506" s="535" t="s">
        <v>2414</v>
      </c>
      <c r="C506" s="536" t="s">
        <v>2392</v>
      </c>
      <c r="D506" s="78">
        <v>19968.16</v>
      </c>
    </row>
    <row r="507" spans="1:4" s="541" customFormat="1" ht="13.1" x14ac:dyDescent="0.25">
      <c r="A507" s="118" t="s">
        <v>2413</v>
      </c>
      <c r="B507" s="535" t="s">
        <v>2414</v>
      </c>
      <c r="C507" s="536" t="s">
        <v>6427</v>
      </c>
      <c r="D507" s="78">
        <v>432208.74</v>
      </c>
    </row>
    <row r="508" spans="1:4" s="541" customFormat="1" ht="12.45" x14ac:dyDescent="0.2">
      <c r="A508" s="537" t="s">
        <v>5877</v>
      </c>
      <c r="B508" s="538"/>
      <c r="C508" s="539"/>
      <c r="D508" s="540">
        <f>SUM(D505:D507)</f>
        <v>453976.89999999997</v>
      </c>
    </row>
    <row r="509" spans="1:4" s="541" customFormat="1" ht="13.1" x14ac:dyDescent="0.25">
      <c r="A509" s="118" t="s">
        <v>2388</v>
      </c>
      <c r="B509" s="535" t="s">
        <v>5878</v>
      </c>
      <c r="C509" s="536" t="s">
        <v>6427</v>
      </c>
      <c r="D509" s="78">
        <v>12499.04</v>
      </c>
    </row>
    <row r="510" spans="1:4" s="541" customFormat="1" ht="12.45" x14ac:dyDescent="0.2">
      <c r="A510" s="537" t="s">
        <v>5879</v>
      </c>
      <c r="B510" s="538"/>
      <c r="C510" s="539"/>
      <c r="D510" s="540">
        <f>SUM(D509)</f>
        <v>12499.04</v>
      </c>
    </row>
    <row r="511" spans="1:4" s="541" customFormat="1" ht="13.1" x14ac:dyDescent="0.25">
      <c r="A511" s="118" t="s">
        <v>5882</v>
      </c>
      <c r="B511" s="535" t="s">
        <v>5883</v>
      </c>
      <c r="C511" s="536" t="s">
        <v>5690</v>
      </c>
      <c r="D511" s="78">
        <v>646.95000000000005</v>
      </c>
    </row>
    <row r="512" spans="1:4" s="541" customFormat="1" ht="13.1" x14ac:dyDescent="0.25">
      <c r="A512" s="118" t="s">
        <v>5882</v>
      </c>
      <c r="B512" s="535" t="s">
        <v>5883</v>
      </c>
      <c r="C512" s="536" t="s">
        <v>6427</v>
      </c>
      <c r="D512" s="78">
        <v>1952</v>
      </c>
    </row>
    <row r="513" spans="1:4" s="541" customFormat="1" ht="12.45" x14ac:dyDescent="0.2">
      <c r="A513" s="537" t="s">
        <v>5884</v>
      </c>
      <c r="B513" s="538"/>
      <c r="C513" s="539"/>
      <c r="D513" s="540">
        <f>SUM(D511:D512)</f>
        <v>2598.9499999999998</v>
      </c>
    </row>
    <row r="514" spans="1:4" s="541" customFormat="1" ht="13.1" x14ac:dyDescent="0.25">
      <c r="A514" s="118" t="s">
        <v>2415</v>
      </c>
      <c r="B514" s="535" t="s">
        <v>2416</v>
      </c>
      <c r="C514" s="536" t="s">
        <v>6427</v>
      </c>
      <c r="D514" s="78">
        <v>134856.22000000003</v>
      </c>
    </row>
    <row r="515" spans="1:4" s="541" customFormat="1" ht="12.45" x14ac:dyDescent="0.2">
      <c r="A515" s="537" t="s">
        <v>5885</v>
      </c>
      <c r="B515" s="538"/>
      <c r="C515" s="539"/>
      <c r="D515" s="540">
        <f>SUM(D514)</f>
        <v>134856.22000000003</v>
      </c>
    </row>
    <row r="516" spans="1:4" s="541" customFormat="1" ht="13.1" x14ac:dyDescent="0.25">
      <c r="A516" s="118" t="s">
        <v>2296</v>
      </c>
      <c r="B516" s="535" t="s">
        <v>2417</v>
      </c>
      <c r="C516" s="536" t="s">
        <v>5696</v>
      </c>
      <c r="D516" s="78">
        <v>11445.57</v>
      </c>
    </row>
    <row r="517" spans="1:4" s="541" customFormat="1" ht="13.1" x14ac:dyDescent="0.25">
      <c r="A517" s="118" t="s">
        <v>2296</v>
      </c>
      <c r="B517" s="535" t="s">
        <v>2417</v>
      </c>
      <c r="C517" s="536" t="s">
        <v>5690</v>
      </c>
      <c r="D517" s="78">
        <v>7647.2800000000007</v>
      </c>
    </row>
    <row r="518" spans="1:4" s="541" customFormat="1" ht="13.1" x14ac:dyDescent="0.25">
      <c r="A518" s="118" t="s">
        <v>2296</v>
      </c>
      <c r="B518" s="535" t="s">
        <v>2417</v>
      </c>
      <c r="C518" s="536" t="s">
        <v>2392</v>
      </c>
      <c r="D518" s="78">
        <v>35449.71</v>
      </c>
    </row>
    <row r="519" spans="1:4" s="541" customFormat="1" ht="13.1" x14ac:dyDescent="0.25">
      <c r="A519" s="118" t="s">
        <v>2296</v>
      </c>
      <c r="B519" s="535" t="s">
        <v>2417</v>
      </c>
      <c r="C519" s="536" t="s">
        <v>6427</v>
      </c>
      <c r="D519" s="78">
        <v>655069.13000000024</v>
      </c>
    </row>
    <row r="520" spans="1:4" s="541" customFormat="1" ht="12.45" x14ac:dyDescent="0.2">
      <c r="A520" s="537" t="s">
        <v>5886</v>
      </c>
      <c r="B520" s="538"/>
      <c r="C520" s="539"/>
      <c r="D520" s="540">
        <f>SUM(D516:D519)</f>
        <v>709611.69000000018</v>
      </c>
    </row>
    <row r="521" spans="1:4" s="541" customFormat="1" ht="13.1" x14ac:dyDescent="0.25">
      <c r="A521" s="118" t="s">
        <v>2418</v>
      </c>
      <c r="B521" s="535" t="s">
        <v>2419</v>
      </c>
      <c r="C521" s="536" t="s">
        <v>5696</v>
      </c>
      <c r="D521" s="78">
        <v>1012.15</v>
      </c>
    </row>
    <row r="522" spans="1:4" s="541" customFormat="1" ht="13.1" x14ac:dyDescent="0.25">
      <c r="A522" s="118" t="s">
        <v>2418</v>
      </c>
      <c r="B522" s="535" t="s">
        <v>2419</v>
      </c>
      <c r="C522" s="536" t="s">
        <v>2392</v>
      </c>
      <c r="D522" s="78">
        <v>1347</v>
      </c>
    </row>
    <row r="523" spans="1:4" s="541" customFormat="1" ht="13.1" x14ac:dyDescent="0.25">
      <c r="A523" s="118" t="s">
        <v>2418</v>
      </c>
      <c r="B523" s="535" t="s">
        <v>2419</v>
      </c>
      <c r="C523" s="536" t="s">
        <v>6427</v>
      </c>
      <c r="D523" s="78">
        <v>31956.520000000004</v>
      </c>
    </row>
    <row r="524" spans="1:4" s="541" customFormat="1" ht="12.45" x14ac:dyDescent="0.2">
      <c r="A524" s="537" t="s">
        <v>5887</v>
      </c>
      <c r="B524" s="538"/>
      <c r="C524" s="539"/>
      <c r="D524" s="540">
        <f>SUM(D521:D523)</f>
        <v>34315.670000000006</v>
      </c>
    </row>
    <row r="525" spans="1:4" s="541" customFormat="1" ht="13.1" x14ac:dyDescent="0.25">
      <c r="A525" s="118" t="s">
        <v>2420</v>
      </c>
      <c r="B525" s="535" t="s">
        <v>2421</v>
      </c>
      <c r="C525" s="536" t="s">
        <v>6427</v>
      </c>
      <c r="D525" s="78">
        <v>112.8</v>
      </c>
    </row>
    <row r="526" spans="1:4" s="541" customFormat="1" ht="12.45" x14ac:dyDescent="0.2">
      <c r="A526" s="537" t="s">
        <v>5888</v>
      </c>
      <c r="B526" s="538"/>
      <c r="C526" s="539"/>
      <c r="D526" s="540">
        <f>SUM(D525)</f>
        <v>112.8</v>
      </c>
    </row>
    <row r="527" spans="1:4" s="541" customFormat="1" ht="13.1" x14ac:dyDescent="0.25">
      <c r="A527" s="118" t="s">
        <v>2422</v>
      </c>
      <c r="B527" s="535" t="s">
        <v>2423</v>
      </c>
      <c r="C527" s="536" t="s">
        <v>5696</v>
      </c>
      <c r="D527" s="78">
        <v>40568.879999999997</v>
      </c>
    </row>
    <row r="528" spans="1:4" s="541" customFormat="1" ht="13.1" x14ac:dyDescent="0.25">
      <c r="A528" s="118" t="s">
        <v>2422</v>
      </c>
      <c r="B528" s="535" t="s">
        <v>2423</v>
      </c>
      <c r="C528" s="536" t="s">
        <v>5690</v>
      </c>
      <c r="D528" s="78">
        <v>106</v>
      </c>
    </row>
    <row r="529" spans="1:4" s="541" customFormat="1" ht="13.1" x14ac:dyDescent="0.25">
      <c r="A529" s="118" t="s">
        <v>2422</v>
      </c>
      <c r="B529" s="535" t="s">
        <v>2423</v>
      </c>
      <c r="C529" s="536" t="s">
        <v>2392</v>
      </c>
      <c r="D529" s="78">
        <v>681.6</v>
      </c>
    </row>
    <row r="530" spans="1:4" s="541" customFormat="1" ht="13.1" x14ac:dyDescent="0.25">
      <c r="A530" s="118" t="s">
        <v>2422</v>
      </c>
      <c r="B530" s="535" t="s">
        <v>2423</v>
      </c>
      <c r="C530" s="536" t="s">
        <v>6427</v>
      </c>
      <c r="D530" s="78">
        <v>376087.83</v>
      </c>
    </row>
    <row r="531" spans="1:4" s="541" customFormat="1" ht="12.45" x14ac:dyDescent="0.2">
      <c r="A531" s="537" t="s">
        <v>5889</v>
      </c>
      <c r="B531" s="538"/>
      <c r="C531" s="539"/>
      <c r="D531" s="540">
        <f>SUM(D527:D530)</f>
        <v>417444.31</v>
      </c>
    </row>
    <row r="532" spans="1:4" s="541" customFormat="1" ht="13.1" x14ac:dyDescent="0.25">
      <c r="A532" s="118" t="s">
        <v>2424</v>
      </c>
      <c r="B532" s="535" t="s">
        <v>2425</v>
      </c>
      <c r="C532" s="536" t="s">
        <v>2392</v>
      </c>
      <c r="D532" s="78">
        <v>396.37</v>
      </c>
    </row>
    <row r="533" spans="1:4" s="541" customFormat="1" ht="13.1" x14ac:dyDescent="0.25">
      <c r="A533" s="118" t="s">
        <v>2424</v>
      </c>
      <c r="B533" s="535" t="s">
        <v>2425</v>
      </c>
      <c r="C533" s="536" t="s">
        <v>6427</v>
      </c>
      <c r="D533" s="78">
        <v>24565.099999999995</v>
      </c>
    </row>
    <row r="534" spans="1:4" s="541" customFormat="1" ht="12.45" x14ac:dyDescent="0.2">
      <c r="A534" s="537" t="s">
        <v>5890</v>
      </c>
      <c r="B534" s="538"/>
      <c r="C534" s="539"/>
      <c r="D534" s="540">
        <f>SUM(D532:D533)</f>
        <v>24961.469999999994</v>
      </c>
    </row>
    <row r="535" spans="1:4" s="541" customFormat="1" ht="13.1" x14ac:dyDescent="0.25">
      <c r="A535" s="118" t="s">
        <v>2426</v>
      </c>
      <c r="B535" s="535" t="s">
        <v>2427</v>
      </c>
      <c r="C535" s="536" t="s">
        <v>5690</v>
      </c>
      <c r="D535" s="78">
        <v>3757.05</v>
      </c>
    </row>
    <row r="536" spans="1:4" s="541" customFormat="1" ht="13.1" x14ac:dyDescent="0.25">
      <c r="A536" s="118" t="s">
        <v>2426</v>
      </c>
      <c r="B536" s="535" t="s">
        <v>2427</v>
      </c>
      <c r="C536" s="536" t="s">
        <v>2392</v>
      </c>
      <c r="D536" s="78">
        <v>1952.91</v>
      </c>
    </row>
    <row r="537" spans="1:4" s="541" customFormat="1" ht="13.1" x14ac:dyDescent="0.25">
      <c r="A537" s="118" t="s">
        <v>2426</v>
      </c>
      <c r="B537" s="535" t="s">
        <v>2427</v>
      </c>
      <c r="C537" s="536" t="s">
        <v>6427</v>
      </c>
      <c r="D537" s="78">
        <v>214156.57</v>
      </c>
    </row>
    <row r="538" spans="1:4" s="541" customFormat="1" ht="12.45" x14ac:dyDescent="0.2">
      <c r="A538" s="537" t="s">
        <v>5891</v>
      </c>
      <c r="B538" s="538"/>
      <c r="C538" s="539"/>
      <c r="D538" s="540">
        <f>SUM(D535:D537)</f>
        <v>219866.53</v>
      </c>
    </row>
    <row r="539" spans="1:4" s="541" customFormat="1" ht="13.1" x14ac:dyDescent="0.25">
      <c r="A539" s="118" t="s">
        <v>2428</v>
      </c>
      <c r="B539" s="535" t="s">
        <v>2429</v>
      </c>
      <c r="C539" s="536" t="s">
        <v>2392</v>
      </c>
      <c r="D539" s="78">
        <v>3235.47</v>
      </c>
    </row>
    <row r="540" spans="1:4" s="541" customFormat="1" ht="13.1" x14ac:dyDescent="0.25">
      <c r="A540" s="118" t="s">
        <v>2428</v>
      </c>
      <c r="B540" s="535" t="s">
        <v>2429</v>
      </c>
      <c r="C540" s="536" t="s">
        <v>6427</v>
      </c>
      <c r="D540" s="78">
        <v>304128.45999999996</v>
      </c>
    </row>
    <row r="541" spans="1:4" s="541" customFormat="1" ht="12.45" x14ac:dyDescent="0.2">
      <c r="A541" s="537" t="s">
        <v>5892</v>
      </c>
      <c r="B541" s="538"/>
      <c r="C541" s="539"/>
      <c r="D541" s="540">
        <f>SUM(D539:D540)</f>
        <v>307363.92999999993</v>
      </c>
    </row>
    <row r="542" spans="1:4" s="541" customFormat="1" ht="13.1" x14ac:dyDescent="0.25">
      <c r="A542" s="118" t="s">
        <v>2430</v>
      </c>
      <c r="B542" s="535" t="s">
        <v>178</v>
      </c>
      <c r="C542" s="536" t="s">
        <v>5696</v>
      </c>
      <c r="D542" s="78">
        <v>4763.4799999999996</v>
      </c>
    </row>
    <row r="543" spans="1:4" s="541" customFormat="1" ht="13.1" x14ac:dyDescent="0.25">
      <c r="A543" s="118" t="s">
        <v>2430</v>
      </c>
      <c r="B543" s="535" t="s">
        <v>178</v>
      </c>
      <c r="C543" s="536" t="s">
        <v>5690</v>
      </c>
      <c r="D543" s="78">
        <v>6474.88</v>
      </c>
    </row>
    <row r="544" spans="1:4" s="541" customFormat="1" ht="13.1" x14ac:dyDescent="0.25">
      <c r="A544" s="118" t="s">
        <v>2430</v>
      </c>
      <c r="B544" s="535" t="s">
        <v>178</v>
      </c>
      <c r="C544" s="536" t="s">
        <v>6427</v>
      </c>
      <c r="D544" s="78">
        <v>1427.6</v>
      </c>
    </row>
    <row r="545" spans="1:4" s="541" customFormat="1" ht="12.45" x14ac:dyDescent="0.2">
      <c r="A545" s="537" t="s">
        <v>5893</v>
      </c>
      <c r="B545" s="538"/>
      <c r="C545" s="539"/>
      <c r="D545" s="540">
        <f>SUM(D542:D544)</f>
        <v>12665.960000000001</v>
      </c>
    </row>
    <row r="546" spans="1:4" s="541" customFormat="1" ht="13.1" x14ac:dyDescent="0.25">
      <c r="A546" s="118" t="s">
        <v>2431</v>
      </c>
      <c r="B546" s="535" t="s">
        <v>2432</v>
      </c>
      <c r="C546" s="536" t="s">
        <v>5694</v>
      </c>
      <c r="D546" s="78">
        <v>134.75</v>
      </c>
    </row>
    <row r="547" spans="1:4" s="541" customFormat="1" ht="13.1" x14ac:dyDescent="0.25">
      <c r="A547" s="118" t="s">
        <v>2431</v>
      </c>
      <c r="B547" s="535" t="s">
        <v>2432</v>
      </c>
      <c r="C547" s="536" t="s">
        <v>5696</v>
      </c>
      <c r="D547" s="78">
        <v>498</v>
      </c>
    </row>
    <row r="548" spans="1:4" s="541" customFormat="1" ht="13.1" x14ac:dyDescent="0.25">
      <c r="A548" s="118" t="s">
        <v>2431</v>
      </c>
      <c r="B548" s="535" t="s">
        <v>2432</v>
      </c>
      <c r="C548" s="536" t="s">
        <v>5690</v>
      </c>
      <c r="D548" s="78">
        <v>12470.58</v>
      </c>
    </row>
    <row r="549" spans="1:4" s="541" customFormat="1" ht="13.1" x14ac:dyDescent="0.25">
      <c r="A549" s="118" t="s">
        <v>2431</v>
      </c>
      <c r="B549" s="535" t="s">
        <v>2432</v>
      </c>
      <c r="C549" s="536" t="s">
        <v>2392</v>
      </c>
      <c r="D549" s="78">
        <v>6340.99</v>
      </c>
    </row>
    <row r="550" spans="1:4" s="541" customFormat="1" ht="13.1" x14ac:dyDescent="0.25">
      <c r="A550" s="118" t="s">
        <v>2431</v>
      </c>
      <c r="B550" s="535" t="s">
        <v>2432</v>
      </c>
      <c r="C550" s="536" t="s">
        <v>6427</v>
      </c>
      <c r="D550" s="78">
        <v>1647112.0499999998</v>
      </c>
    </row>
    <row r="551" spans="1:4" s="541" customFormat="1" ht="12.45" x14ac:dyDescent="0.2">
      <c r="A551" s="537" t="s">
        <v>5894</v>
      </c>
      <c r="B551" s="538"/>
      <c r="C551" s="539"/>
      <c r="D551" s="540">
        <f>SUM(D546:D550)</f>
        <v>1666556.3699999999</v>
      </c>
    </row>
    <row r="552" spans="1:4" s="541" customFormat="1" ht="13.1" x14ac:dyDescent="0.25">
      <c r="A552" s="118" t="s">
        <v>2433</v>
      </c>
      <c r="B552" s="535" t="s">
        <v>236</v>
      </c>
      <c r="C552" s="536" t="s">
        <v>5690</v>
      </c>
      <c r="D552" s="78">
        <v>350</v>
      </c>
    </row>
    <row r="553" spans="1:4" s="541" customFormat="1" ht="13.1" x14ac:dyDescent="0.25">
      <c r="A553" s="118" t="s">
        <v>2433</v>
      </c>
      <c r="B553" s="535" t="s">
        <v>236</v>
      </c>
      <c r="C553" s="536" t="s">
        <v>2392</v>
      </c>
      <c r="D553" s="78">
        <v>945</v>
      </c>
    </row>
    <row r="554" spans="1:4" s="541" customFormat="1" ht="13.1" x14ac:dyDescent="0.25">
      <c r="A554" s="118" t="s">
        <v>2433</v>
      </c>
      <c r="B554" s="535" t="s">
        <v>236</v>
      </c>
      <c r="C554" s="536" t="s">
        <v>6427</v>
      </c>
      <c r="D554" s="78">
        <v>295934.26999999996</v>
      </c>
    </row>
    <row r="555" spans="1:4" s="541" customFormat="1" ht="12.45" x14ac:dyDescent="0.2">
      <c r="A555" s="537" t="s">
        <v>5895</v>
      </c>
      <c r="B555" s="538"/>
      <c r="C555" s="539"/>
      <c r="D555" s="540">
        <f>SUM(D552:D554)</f>
        <v>297229.26999999996</v>
      </c>
    </row>
    <row r="556" spans="1:4" s="541" customFormat="1" ht="13.1" x14ac:dyDescent="0.25">
      <c r="A556" s="118" t="s">
        <v>2293</v>
      </c>
      <c r="B556" s="535" t="s">
        <v>2434</v>
      </c>
      <c r="C556" s="536" t="s">
        <v>5696</v>
      </c>
      <c r="D556" s="78">
        <v>4659.5</v>
      </c>
    </row>
    <row r="557" spans="1:4" s="541" customFormat="1" ht="13.1" x14ac:dyDescent="0.25">
      <c r="A557" s="118" t="s">
        <v>2293</v>
      </c>
      <c r="B557" s="535" t="s">
        <v>2434</v>
      </c>
      <c r="C557" s="536" t="s">
        <v>5690</v>
      </c>
      <c r="D557" s="78">
        <v>490</v>
      </c>
    </row>
    <row r="558" spans="1:4" s="541" customFormat="1" ht="13.1" x14ac:dyDescent="0.25">
      <c r="A558" s="118" t="s">
        <v>2293</v>
      </c>
      <c r="B558" s="535" t="s">
        <v>2434</v>
      </c>
      <c r="C558" s="536" t="s">
        <v>2392</v>
      </c>
      <c r="D558" s="78">
        <v>3872.8399999999997</v>
      </c>
    </row>
    <row r="559" spans="1:4" s="541" customFormat="1" ht="13.1" x14ac:dyDescent="0.25">
      <c r="A559" s="118" t="s">
        <v>2293</v>
      </c>
      <c r="B559" s="535" t="s">
        <v>2434</v>
      </c>
      <c r="C559" s="536" t="s">
        <v>6427</v>
      </c>
      <c r="D559" s="78">
        <v>120576.86000000002</v>
      </c>
    </row>
    <row r="560" spans="1:4" s="541" customFormat="1" ht="12.45" x14ac:dyDescent="0.2">
      <c r="A560" s="537" t="s">
        <v>5896</v>
      </c>
      <c r="B560" s="538"/>
      <c r="C560" s="539"/>
      <c r="D560" s="540">
        <f>SUM(D556:D559)</f>
        <v>129599.20000000001</v>
      </c>
    </row>
    <row r="561" spans="1:4" s="541" customFormat="1" ht="13.1" x14ac:dyDescent="0.25">
      <c r="A561" s="118" t="s">
        <v>2295</v>
      </c>
      <c r="B561" s="535" t="s">
        <v>2435</v>
      </c>
      <c r="C561" s="536" t="s">
        <v>2392</v>
      </c>
      <c r="D561" s="78">
        <v>256.2</v>
      </c>
    </row>
    <row r="562" spans="1:4" s="541" customFormat="1" ht="13.1" x14ac:dyDescent="0.25">
      <c r="A562" s="118" t="s">
        <v>2295</v>
      </c>
      <c r="B562" s="535" t="s">
        <v>2435</v>
      </c>
      <c r="C562" s="536" t="s">
        <v>6427</v>
      </c>
      <c r="D562" s="78">
        <v>108360.16</v>
      </c>
    </row>
    <row r="563" spans="1:4" s="541" customFormat="1" ht="12.45" x14ac:dyDescent="0.2">
      <c r="A563" s="537" t="s">
        <v>5897</v>
      </c>
      <c r="B563" s="538"/>
      <c r="C563" s="539"/>
      <c r="D563" s="540">
        <f>SUM(D561:D562)</f>
        <v>108616.36</v>
      </c>
    </row>
    <row r="564" spans="1:4" s="541" customFormat="1" ht="13.1" x14ac:dyDescent="0.25">
      <c r="A564" s="118" t="s">
        <v>2436</v>
      </c>
      <c r="B564" s="535" t="s">
        <v>247</v>
      </c>
      <c r="C564" s="536" t="s">
        <v>6427</v>
      </c>
      <c r="D564" s="78">
        <v>5180.8900000000003</v>
      </c>
    </row>
    <row r="565" spans="1:4" s="541" customFormat="1" ht="12.45" x14ac:dyDescent="0.2">
      <c r="A565" s="537" t="s">
        <v>5898</v>
      </c>
      <c r="B565" s="538"/>
      <c r="C565" s="539"/>
      <c r="D565" s="540">
        <f>SUM(D564)</f>
        <v>5180.8900000000003</v>
      </c>
    </row>
    <row r="566" spans="1:4" s="541" customFormat="1" ht="13.1" x14ac:dyDescent="0.25">
      <c r="A566" s="118" t="s">
        <v>2437</v>
      </c>
      <c r="B566" s="535" t="s">
        <v>2438</v>
      </c>
      <c r="C566" s="536" t="s">
        <v>5696</v>
      </c>
      <c r="D566" s="78">
        <v>2392</v>
      </c>
    </row>
    <row r="567" spans="1:4" s="541" customFormat="1" ht="13.1" x14ac:dyDescent="0.25">
      <c r="A567" s="118" t="s">
        <v>2437</v>
      </c>
      <c r="B567" s="535" t="s">
        <v>2438</v>
      </c>
      <c r="C567" s="536" t="s">
        <v>5690</v>
      </c>
      <c r="D567" s="78">
        <v>2500</v>
      </c>
    </row>
    <row r="568" spans="1:4" s="541" customFormat="1" ht="13.1" x14ac:dyDescent="0.25">
      <c r="A568" s="118" t="s">
        <v>2437</v>
      </c>
      <c r="B568" s="535" t="s">
        <v>2438</v>
      </c>
      <c r="C568" s="536" t="s">
        <v>6427</v>
      </c>
      <c r="D568" s="78">
        <v>34153.57</v>
      </c>
    </row>
    <row r="569" spans="1:4" s="541" customFormat="1" ht="12.45" x14ac:dyDescent="0.2">
      <c r="A569" s="537" t="s">
        <v>5899</v>
      </c>
      <c r="B569" s="538"/>
      <c r="C569" s="539"/>
      <c r="D569" s="540">
        <f>SUM(D566:D568)</f>
        <v>39045.57</v>
      </c>
    </row>
    <row r="570" spans="1:4" s="541" customFormat="1" ht="13.1" x14ac:dyDescent="0.25">
      <c r="A570" s="118" t="s">
        <v>2439</v>
      </c>
      <c r="B570" s="535" t="s">
        <v>237</v>
      </c>
      <c r="C570" s="536" t="s">
        <v>5690</v>
      </c>
      <c r="D570" s="78">
        <v>981</v>
      </c>
    </row>
    <row r="571" spans="1:4" s="541" customFormat="1" ht="13.1" x14ac:dyDescent="0.25">
      <c r="A571" s="118" t="s">
        <v>2439</v>
      </c>
      <c r="B571" s="535" t="s">
        <v>237</v>
      </c>
      <c r="C571" s="536" t="s">
        <v>2392</v>
      </c>
      <c r="D571" s="78">
        <v>9575.51</v>
      </c>
    </row>
    <row r="572" spans="1:4" s="541" customFormat="1" ht="13.1" x14ac:dyDescent="0.25">
      <c r="A572" s="118" t="s">
        <v>2439</v>
      </c>
      <c r="B572" s="535" t="s">
        <v>237</v>
      </c>
      <c r="C572" s="536" t="s">
        <v>6427</v>
      </c>
      <c r="D572" s="78">
        <v>403916.42999999993</v>
      </c>
    </row>
    <row r="573" spans="1:4" s="541" customFormat="1" ht="12.45" x14ac:dyDescent="0.2">
      <c r="A573" s="537" t="s">
        <v>5900</v>
      </c>
      <c r="B573" s="538"/>
      <c r="C573" s="539"/>
      <c r="D573" s="540">
        <f>SUM(D570:D572)</f>
        <v>414472.93999999994</v>
      </c>
    </row>
    <row r="574" spans="1:4" s="541" customFormat="1" ht="13.1" x14ac:dyDescent="0.25">
      <c r="A574" s="118" t="s">
        <v>2440</v>
      </c>
      <c r="B574" s="535" t="s">
        <v>2441</v>
      </c>
      <c r="C574" s="536" t="s">
        <v>6427</v>
      </c>
      <c r="D574" s="78">
        <v>1366.3600000000001</v>
      </c>
    </row>
    <row r="575" spans="1:4" s="541" customFormat="1" ht="12.45" x14ac:dyDescent="0.2">
      <c r="A575" s="537" t="s">
        <v>5901</v>
      </c>
      <c r="B575" s="538"/>
      <c r="C575" s="539"/>
      <c r="D575" s="540">
        <f>SUM(D574)</f>
        <v>1366.3600000000001</v>
      </c>
    </row>
    <row r="576" spans="1:4" s="541" customFormat="1" ht="13.1" x14ac:dyDescent="0.25">
      <c r="A576" s="118" t="s">
        <v>2442</v>
      </c>
      <c r="B576" s="535" t="s">
        <v>2443</v>
      </c>
      <c r="C576" s="536" t="s">
        <v>5696</v>
      </c>
      <c r="D576" s="78">
        <v>1198.55</v>
      </c>
    </row>
    <row r="577" spans="1:4" s="541" customFormat="1" ht="13.1" x14ac:dyDescent="0.25">
      <c r="A577" s="118" t="s">
        <v>2442</v>
      </c>
      <c r="B577" s="535" t="s">
        <v>2443</v>
      </c>
      <c r="C577" s="536" t="s">
        <v>6427</v>
      </c>
      <c r="D577" s="78">
        <v>28177.439999999995</v>
      </c>
    </row>
    <row r="578" spans="1:4" s="541" customFormat="1" ht="12.45" x14ac:dyDescent="0.2">
      <c r="A578" s="537" t="s">
        <v>5902</v>
      </c>
      <c r="B578" s="538"/>
      <c r="C578" s="539"/>
      <c r="D578" s="540">
        <f>SUM(D576:D577)</f>
        <v>29375.989999999994</v>
      </c>
    </row>
    <row r="579" spans="1:4" s="541" customFormat="1" ht="13.1" x14ac:dyDescent="0.25">
      <c r="A579" s="118" t="s">
        <v>2444</v>
      </c>
      <c r="B579" s="535" t="s">
        <v>2445</v>
      </c>
      <c r="C579" s="536" t="s">
        <v>5696</v>
      </c>
      <c r="D579" s="78">
        <v>117438.45</v>
      </c>
    </row>
    <row r="580" spans="1:4" s="541" customFormat="1" ht="13.1" x14ac:dyDescent="0.25">
      <c r="A580" s="118" t="s">
        <v>2444</v>
      </c>
      <c r="B580" s="535" t="s">
        <v>2445</v>
      </c>
      <c r="C580" s="536" t="s">
        <v>5690</v>
      </c>
      <c r="D580" s="78">
        <v>4958.42</v>
      </c>
    </row>
    <row r="581" spans="1:4" s="541" customFormat="1" ht="13.1" x14ac:dyDescent="0.25">
      <c r="A581" s="118" t="s">
        <v>2444</v>
      </c>
      <c r="B581" s="535" t="s">
        <v>2445</v>
      </c>
      <c r="C581" s="536" t="s">
        <v>2392</v>
      </c>
      <c r="D581" s="78">
        <v>217</v>
      </c>
    </row>
    <row r="582" spans="1:4" s="541" customFormat="1" ht="13.1" x14ac:dyDescent="0.25">
      <c r="A582" s="118" t="s">
        <v>2444</v>
      </c>
      <c r="B582" s="535" t="s">
        <v>2445</v>
      </c>
      <c r="C582" s="536" t="s">
        <v>6427</v>
      </c>
      <c r="D582" s="78">
        <v>160494.39999999999</v>
      </c>
    </row>
    <row r="583" spans="1:4" s="541" customFormat="1" ht="12.45" x14ac:dyDescent="0.2">
      <c r="A583" s="537" t="s">
        <v>5903</v>
      </c>
      <c r="B583" s="538"/>
      <c r="C583" s="539"/>
      <c r="D583" s="540">
        <f>SUM(D579:D582)</f>
        <v>283108.27</v>
      </c>
    </row>
    <row r="584" spans="1:4" s="541" customFormat="1" ht="13.1" x14ac:dyDescent="0.25">
      <c r="A584" s="118" t="s">
        <v>2446</v>
      </c>
      <c r="B584" s="535" t="s">
        <v>2447</v>
      </c>
      <c r="C584" s="536" t="s">
        <v>6427</v>
      </c>
      <c r="D584" s="78">
        <v>244823.15</v>
      </c>
    </row>
    <row r="585" spans="1:4" s="541" customFormat="1" ht="12.45" x14ac:dyDescent="0.2">
      <c r="A585" s="537" t="s">
        <v>5904</v>
      </c>
      <c r="B585" s="538"/>
      <c r="C585" s="539"/>
      <c r="D585" s="540">
        <f>SUM(D584)</f>
        <v>244823.15</v>
      </c>
    </row>
    <row r="586" spans="1:4" s="541" customFormat="1" ht="13.1" x14ac:dyDescent="0.25">
      <c r="A586" s="118" t="s">
        <v>2297</v>
      </c>
      <c r="B586" s="535" t="s">
        <v>2448</v>
      </c>
      <c r="C586" s="536" t="s">
        <v>6427</v>
      </c>
      <c r="D586" s="78">
        <v>50965.689999999995</v>
      </c>
    </row>
    <row r="587" spans="1:4" s="541" customFormat="1" ht="12.45" x14ac:dyDescent="0.2">
      <c r="A587" s="537" t="s">
        <v>5905</v>
      </c>
      <c r="B587" s="538"/>
      <c r="C587" s="539"/>
      <c r="D587" s="540">
        <f>SUM(D586)</f>
        <v>50965.689999999995</v>
      </c>
    </row>
    <row r="588" spans="1:4" s="541" customFormat="1" ht="13.1" x14ac:dyDescent="0.25">
      <c r="A588" s="118" t="s">
        <v>2449</v>
      </c>
      <c r="B588" s="535" t="s">
        <v>2450</v>
      </c>
      <c r="C588" s="536" t="s">
        <v>5696</v>
      </c>
      <c r="D588" s="78">
        <v>29192.77</v>
      </c>
    </row>
    <row r="589" spans="1:4" s="541" customFormat="1" ht="13.1" x14ac:dyDescent="0.25">
      <c r="A589" s="118" t="s">
        <v>2449</v>
      </c>
      <c r="B589" s="535" t="s">
        <v>2450</v>
      </c>
      <c r="C589" s="536" t="s">
        <v>5690</v>
      </c>
      <c r="D589" s="78">
        <v>31250.28000000001</v>
      </c>
    </row>
    <row r="590" spans="1:4" s="541" customFormat="1" ht="13.1" x14ac:dyDescent="0.25">
      <c r="A590" s="118" t="s">
        <v>2449</v>
      </c>
      <c r="B590" s="535" t="s">
        <v>2450</v>
      </c>
      <c r="C590" s="536" t="s">
        <v>2392</v>
      </c>
      <c r="D590" s="78">
        <v>16275.320000000002</v>
      </c>
    </row>
    <row r="591" spans="1:4" s="541" customFormat="1" ht="13.1" x14ac:dyDescent="0.25">
      <c r="A591" s="118" t="s">
        <v>2449</v>
      </c>
      <c r="B591" s="535" t="s">
        <v>2450</v>
      </c>
      <c r="C591" s="536" t="s">
        <v>6427</v>
      </c>
      <c r="D591" s="78">
        <v>670355.95999999985</v>
      </c>
    </row>
    <row r="592" spans="1:4" s="541" customFormat="1" ht="12.45" x14ac:dyDescent="0.2">
      <c r="A592" s="537" t="s">
        <v>5906</v>
      </c>
      <c r="B592" s="538"/>
      <c r="C592" s="539"/>
      <c r="D592" s="540">
        <f>SUM(D588:D591)</f>
        <v>747074.32999999984</v>
      </c>
    </row>
    <row r="593" spans="1:4" s="541" customFormat="1" ht="13.1" x14ac:dyDescent="0.25">
      <c r="A593" s="118" t="s">
        <v>2451</v>
      </c>
      <c r="B593" s="535" t="s">
        <v>1817</v>
      </c>
      <c r="C593" s="536" t="s">
        <v>5696</v>
      </c>
      <c r="D593" s="78">
        <v>39630.51</v>
      </c>
    </row>
    <row r="594" spans="1:4" s="541" customFormat="1" ht="13.1" x14ac:dyDescent="0.25">
      <c r="A594" s="118" t="s">
        <v>2451</v>
      </c>
      <c r="B594" s="535" t="s">
        <v>1817</v>
      </c>
      <c r="C594" s="536" t="s">
        <v>5690</v>
      </c>
      <c r="D594" s="78">
        <v>3893.64</v>
      </c>
    </row>
    <row r="595" spans="1:4" s="541" customFormat="1" ht="13.1" x14ac:dyDescent="0.25">
      <c r="A595" s="118" t="s">
        <v>2451</v>
      </c>
      <c r="B595" s="535" t="s">
        <v>1817</v>
      </c>
      <c r="C595" s="536" t="s">
        <v>2392</v>
      </c>
      <c r="D595" s="78">
        <v>8117.9699999999993</v>
      </c>
    </row>
    <row r="596" spans="1:4" s="541" customFormat="1" ht="13.1" x14ac:dyDescent="0.25">
      <c r="A596" s="118" t="s">
        <v>2451</v>
      </c>
      <c r="B596" s="535" t="s">
        <v>1817</v>
      </c>
      <c r="C596" s="536" t="s">
        <v>6427</v>
      </c>
      <c r="D596" s="78">
        <v>1155880.3499999999</v>
      </c>
    </row>
    <row r="597" spans="1:4" s="541" customFormat="1" ht="12.45" x14ac:dyDescent="0.2">
      <c r="A597" s="537" t="s">
        <v>5907</v>
      </c>
      <c r="B597" s="538"/>
      <c r="C597" s="539"/>
      <c r="D597" s="540">
        <f>SUM(D593:D596)</f>
        <v>1207522.47</v>
      </c>
    </row>
    <row r="598" spans="1:4" s="541" customFormat="1" ht="13.1" x14ac:dyDescent="0.25">
      <c r="A598" s="118" t="s">
        <v>2452</v>
      </c>
      <c r="B598" s="535" t="s">
        <v>2453</v>
      </c>
      <c r="C598" s="536" t="s">
        <v>6427</v>
      </c>
      <c r="D598" s="78">
        <v>26042.67</v>
      </c>
    </row>
    <row r="599" spans="1:4" s="541" customFormat="1" ht="12.45" x14ac:dyDescent="0.2">
      <c r="A599" s="537" t="s">
        <v>5908</v>
      </c>
      <c r="B599" s="538"/>
      <c r="C599" s="539"/>
      <c r="D599" s="540">
        <f>SUM(D598)</f>
        <v>26042.67</v>
      </c>
    </row>
    <row r="600" spans="1:4" s="541" customFormat="1" ht="13.1" x14ac:dyDescent="0.25">
      <c r="A600" s="118" t="s">
        <v>2454</v>
      </c>
      <c r="B600" s="535" t="s">
        <v>2455</v>
      </c>
      <c r="C600" s="536" t="s">
        <v>6427</v>
      </c>
      <c r="D600" s="78">
        <v>393959.84000000008</v>
      </c>
    </row>
    <row r="601" spans="1:4" s="541" customFormat="1" ht="12.45" x14ac:dyDescent="0.2">
      <c r="A601" s="537" t="s">
        <v>5909</v>
      </c>
      <c r="B601" s="538"/>
      <c r="C601" s="539"/>
      <c r="D601" s="540">
        <f>SUM(D600)</f>
        <v>393959.84000000008</v>
      </c>
    </row>
    <row r="602" spans="1:4" s="541" customFormat="1" ht="13.1" x14ac:dyDescent="0.25">
      <c r="A602" s="118" t="s">
        <v>2456</v>
      </c>
      <c r="B602" s="535" t="s">
        <v>2457</v>
      </c>
      <c r="C602" s="536" t="s">
        <v>5696</v>
      </c>
      <c r="D602" s="78">
        <v>2359.9499999999998</v>
      </c>
    </row>
    <row r="603" spans="1:4" s="541" customFormat="1" ht="13.1" x14ac:dyDescent="0.25">
      <c r="A603" s="118" t="s">
        <v>2456</v>
      </c>
      <c r="B603" s="535" t="s">
        <v>2457</v>
      </c>
      <c r="C603" s="536" t="s">
        <v>5690</v>
      </c>
      <c r="D603" s="78">
        <v>5688.85</v>
      </c>
    </row>
    <row r="604" spans="1:4" s="541" customFormat="1" ht="13.1" x14ac:dyDescent="0.25">
      <c r="A604" s="118" t="s">
        <v>2456</v>
      </c>
      <c r="B604" s="535" t="s">
        <v>2457</v>
      </c>
      <c r="C604" s="536" t="s">
        <v>2392</v>
      </c>
      <c r="D604" s="78">
        <v>13401.200000000003</v>
      </c>
    </row>
    <row r="605" spans="1:4" s="541" customFormat="1" ht="13.1" x14ac:dyDescent="0.25">
      <c r="A605" s="118" t="s">
        <v>2456</v>
      </c>
      <c r="B605" s="535" t="s">
        <v>2457</v>
      </c>
      <c r="C605" s="536" t="s">
        <v>6427</v>
      </c>
      <c r="D605" s="78">
        <v>3733058.7499999995</v>
      </c>
    </row>
    <row r="606" spans="1:4" s="541" customFormat="1" ht="12.45" x14ac:dyDescent="0.2">
      <c r="A606" s="537" t="s">
        <v>5910</v>
      </c>
      <c r="B606" s="538"/>
      <c r="C606" s="539"/>
      <c r="D606" s="540">
        <f>SUM(D602:D605)</f>
        <v>3754508.7499999995</v>
      </c>
    </row>
    <row r="607" spans="1:4" s="541" customFormat="1" ht="13.1" x14ac:dyDescent="0.25">
      <c r="A607" s="118" t="s">
        <v>2458</v>
      </c>
      <c r="B607" s="535" t="s">
        <v>2459</v>
      </c>
      <c r="C607" s="536" t="s">
        <v>5696</v>
      </c>
      <c r="D607" s="78">
        <v>238.85</v>
      </c>
    </row>
    <row r="608" spans="1:4" s="541" customFormat="1" ht="13.1" x14ac:dyDescent="0.25">
      <c r="A608" s="118" t="s">
        <v>2458</v>
      </c>
      <c r="B608" s="535" t="s">
        <v>2459</v>
      </c>
      <c r="C608" s="536" t="s">
        <v>5690</v>
      </c>
      <c r="D608" s="78">
        <v>73112.98</v>
      </c>
    </row>
    <row r="609" spans="1:4" s="541" customFormat="1" ht="13.1" x14ac:dyDescent="0.25">
      <c r="A609" s="118" t="s">
        <v>2458</v>
      </c>
      <c r="B609" s="535" t="s">
        <v>2459</v>
      </c>
      <c r="C609" s="536" t="s">
        <v>2392</v>
      </c>
      <c r="D609" s="78">
        <v>23654.19</v>
      </c>
    </row>
    <row r="610" spans="1:4" s="541" customFormat="1" ht="13.1" x14ac:dyDescent="0.25">
      <c r="A610" s="118" t="s">
        <v>2458</v>
      </c>
      <c r="B610" s="535" t="s">
        <v>2459</v>
      </c>
      <c r="C610" s="536" t="s">
        <v>6427</v>
      </c>
      <c r="D610" s="78">
        <v>3284393.38</v>
      </c>
    </row>
    <row r="611" spans="1:4" s="541" customFormat="1" ht="12.45" x14ac:dyDescent="0.2">
      <c r="A611" s="537" t="s">
        <v>5911</v>
      </c>
      <c r="B611" s="538"/>
      <c r="C611" s="539"/>
      <c r="D611" s="540">
        <f>SUM(D607:D610)</f>
        <v>3381399.4</v>
      </c>
    </row>
    <row r="612" spans="1:4" s="541" customFormat="1" ht="13.1" x14ac:dyDescent="0.25">
      <c r="A612" s="118" t="s">
        <v>2460</v>
      </c>
      <c r="B612" s="535" t="s">
        <v>2461</v>
      </c>
      <c r="C612" s="536" t="s">
        <v>5696</v>
      </c>
      <c r="D612" s="78">
        <v>59948.27</v>
      </c>
    </row>
    <row r="613" spans="1:4" s="541" customFormat="1" ht="13.1" x14ac:dyDescent="0.25">
      <c r="A613" s="118" t="s">
        <v>2460</v>
      </c>
      <c r="B613" s="535" t="s">
        <v>2461</v>
      </c>
      <c r="C613" s="536" t="s">
        <v>5690</v>
      </c>
      <c r="D613" s="78">
        <v>26437.29</v>
      </c>
    </row>
    <row r="614" spans="1:4" s="541" customFormat="1" ht="13.1" x14ac:dyDescent="0.25">
      <c r="A614" s="118" t="s">
        <v>2460</v>
      </c>
      <c r="B614" s="535" t="s">
        <v>2461</v>
      </c>
      <c r="C614" s="536" t="s">
        <v>2392</v>
      </c>
      <c r="D614" s="78">
        <v>30828.94</v>
      </c>
    </row>
    <row r="615" spans="1:4" s="541" customFormat="1" ht="13.1" x14ac:dyDescent="0.25">
      <c r="A615" s="118" t="s">
        <v>2460</v>
      </c>
      <c r="B615" s="535" t="s">
        <v>2461</v>
      </c>
      <c r="C615" s="536" t="s">
        <v>6427</v>
      </c>
      <c r="D615" s="78">
        <v>2422875.5900000012</v>
      </c>
    </row>
    <row r="616" spans="1:4" s="541" customFormat="1" ht="12.45" x14ac:dyDescent="0.2">
      <c r="A616" s="537" t="s">
        <v>5912</v>
      </c>
      <c r="B616" s="538"/>
      <c r="C616" s="539"/>
      <c r="D616" s="540">
        <f>SUM(D612:D615)</f>
        <v>2540090.0900000012</v>
      </c>
    </row>
    <row r="617" spans="1:4" s="541" customFormat="1" ht="13.1" x14ac:dyDescent="0.25">
      <c r="A617" s="118" t="s">
        <v>2462</v>
      </c>
      <c r="B617" s="535" t="s">
        <v>2463</v>
      </c>
      <c r="C617" s="536" t="s">
        <v>2392</v>
      </c>
      <c r="D617" s="78">
        <v>30000</v>
      </c>
    </row>
    <row r="618" spans="1:4" s="541" customFormat="1" ht="13.1" x14ac:dyDescent="0.25">
      <c r="A618" s="118" t="s">
        <v>2462</v>
      </c>
      <c r="B618" s="535" t="s">
        <v>2463</v>
      </c>
      <c r="C618" s="536" t="s">
        <v>6427</v>
      </c>
      <c r="D618" s="78">
        <v>202000</v>
      </c>
    </row>
    <row r="619" spans="1:4" s="541" customFormat="1" ht="12.45" x14ac:dyDescent="0.2">
      <c r="A619" s="537" t="s">
        <v>5913</v>
      </c>
      <c r="B619" s="538"/>
      <c r="C619" s="539"/>
      <c r="D619" s="540">
        <f>SUM(D617:D618)</f>
        <v>232000</v>
      </c>
    </row>
    <row r="620" spans="1:4" s="541" customFormat="1" ht="13.1" x14ac:dyDescent="0.25">
      <c r="A620" s="118" t="s">
        <v>2464</v>
      </c>
      <c r="B620" s="535" t="s">
        <v>1280</v>
      </c>
      <c r="C620" s="536" t="s">
        <v>5716</v>
      </c>
      <c r="D620" s="78">
        <v>1691064.39</v>
      </c>
    </row>
    <row r="621" spans="1:4" s="541" customFormat="1" ht="13.1" x14ac:dyDescent="0.25">
      <c r="A621" s="118" t="s">
        <v>2464</v>
      </c>
      <c r="B621" s="535" t="s">
        <v>1280</v>
      </c>
      <c r="C621" s="536" t="s">
        <v>2392</v>
      </c>
      <c r="D621" s="78">
        <v>19988.36</v>
      </c>
    </row>
    <row r="622" spans="1:4" s="541" customFormat="1" ht="13.1" x14ac:dyDescent="0.25">
      <c r="A622" s="118" t="s">
        <v>2464</v>
      </c>
      <c r="B622" s="535" t="s">
        <v>1280</v>
      </c>
      <c r="C622" s="536" t="s">
        <v>6427</v>
      </c>
      <c r="D622" s="78">
        <v>1658023.1400000004</v>
      </c>
    </row>
    <row r="623" spans="1:4" s="541" customFormat="1" ht="12.45" x14ac:dyDescent="0.2">
      <c r="A623" s="537" t="s">
        <v>5914</v>
      </c>
      <c r="B623" s="538"/>
      <c r="C623" s="539"/>
      <c r="D623" s="540">
        <f>SUM(D620:D622)</f>
        <v>3369075.8900000006</v>
      </c>
    </row>
    <row r="624" spans="1:4" s="541" customFormat="1" ht="13.1" x14ac:dyDescent="0.25">
      <c r="A624" s="118" t="s">
        <v>2465</v>
      </c>
      <c r="B624" s="535" t="s">
        <v>195</v>
      </c>
      <c r="C624" s="536" t="s">
        <v>2392</v>
      </c>
      <c r="D624" s="78">
        <v>9095.61</v>
      </c>
    </row>
    <row r="625" spans="1:4" s="541" customFormat="1" ht="13.1" x14ac:dyDescent="0.25">
      <c r="A625" s="118" t="s">
        <v>2465</v>
      </c>
      <c r="B625" s="535" t="s">
        <v>195</v>
      </c>
      <c r="C625" s="536" t="s">
        <v>6427</v>
      </c>
      <c r="D625" s="78">
        <v>269578.25999999995</v>
      </c>
    </row>
    <row r="626" spans="1:4" s="541" customFormat="1" ht="12.45" x14ac:dyDescent="0.2">
      <c r="A626" s="537" t="s">
        <v>5915</v>
      </c>
      <c r="B626" s="538"/>
      <c r="C626" s="539"/>
      <c r="D626" s="540">
        <f>SUM(D624:D625)</f>
        <v>278673.86999999994</v>
      </c>
    </row>
    <row r="627" spans="1:4" s="541" customFormat="1" ht="13.1" x14ac:dyDescent="0.25">
      <c r="A627" s="118" t="s">
        <v>2466</v>
      </c>
      <c r="B627" s="535" t="s">
        <v>2467</v>
      </c>
      <c r="C627" s="536" t="s">
        <v>5690</v>
      </c>
      <c r="D627" s="78">
        <v>2912</v>
      </c>
    </row>
    <row r="628" spans="1:4" s="541" customFormat="1" ht="13.1" x14ac:dyDescent="0.25">
      <c r="A628" s="118" t="s">
        <v>2466</v>
      </c>
      <c r="B628" s="535" t="s">
        <v>2467</v>
      </c>
      <c r="C628" s="536" t="s">
        <v>6427</v>
      </c>
      <c r="D628" s="78">
        <v>100735.41</v>
      </c>
    </row>
    <row r="629" spans="1:4" s="541" customFormat="1" ht="12.45" x14ac:dyDescent="0.2">
      <c r="A629" s="537" t="s">
        <v>5916</v>
      </c>
      <c r="B629" s="538"/>
      <c r="C629" s="539"/>
      <c r="D629" s="540">
        <f>SUM(D627:D628)</f>
        <v>103647.41</v>
      </c>
    </row>
    <row r="630" spans="1:4" s="541" customFormat="1" ht="13.1" x14ac:dyDescent="0.25">
      <c r="A630" s="118" t="s">
        <v>2468</v>
      </c>
      <c r="B630" s="535" t="s">
        <v>248</v>
      </c>
      <c r="C630" s="536" t="s">
        <v>5696</v>
      </c>
      <c r="D630" s="78">
        <v>420</v>
      </c>
    </row>
    <row r="631" spans="1:4" s="541" customFormat="1" ht="13.1" x14ac:dyDescent="0.25">
      <c r="A631" s="118" t="s">
        <v>2468</v>
      </c>
      <c r="B631" s="535" t="s">
        <v>248</v>
      </c>
      <c r="C631" s="536" t="s">
        <v>2392</v>
      </c>
      <c r="D631" s="78">
        <v>15623.59</v>
      </c>
    </row>
    <row r="632" spans="1:4" s="541" customFormat="1" ht="13.1" x14ac:dyDescent="0.25">
      <c r="A632" s="118" t="s">
        <v>2468</v>
      </c>
      <c r="B632" s="535" t="s">
        <v>248</v>
      </c>
      <c r="C632" s="536" t="s">
        <v>6427</v>
      </c>
      <c r="D632" s="78">
        <v>814190.45</v>
      </c>
    </row>
    <row r="633" spans="1:4" s="541" customFormat="1" ht="12.45" x14ac:dyDescent="0.2">
      <c r="A633" s="537" t="s">
        <v>5917</v>
      </c>
      <c r="B633" s="538"/>
      <c r="C633" s="539"/>
      <c r="D633" s="540">
        <f>SUM(D630:D632)</f>
        <v>830234.03999999992</v>
      </c>
    </row>
    <row r="634" spans="1:4" s="541" customFormat="1" ht="13.1" x14ac:dyDescent="0.25">
      <c r="A634" s="118" t="s">
        <v>2469</v>
      </c>
      <c r="B634" s="535" t="s">
        <v>243</v>
      </c>
      <c r="C634" s="536" t="s">
        <v>5696</v>
      </c>
      <c r="D634" s="78">
        <v>3259.2799999999997</v>
      </c>
    </row>
    <row r="635" spans="1:4" s="541" customFormat="1" ht="13.1" x14ac:dyDescent="0.25">
      <c r="A635" s="118" t="s">
        <v>2469</v>
      </c>
      <c r="B635" s="535" t="s">
        <v>243</v>
      </c>
      <c r="C635" s="536" t="s">
        <v>5690</v>
      </c>
      <c r="D635" s="78">
        <v>37858.28</v>
      </c>
    </row>
    <row r="636" spans="1:4" s="541" customFormat="1" ht="13.1" x14ac:dyDescent="0.25">
      <c r="A636" s="118" t="s">
        <v>2469</v>
      </c>
      <c r="B636" s="535" t="s">
        <v>243</v>
      </c>
      <c r="C636" s="536" t="s">
        <v>2392</v>
      </c>
      <c r="D636" s="78">
        <v>313305.48</v>
      </c>
    </row>
    <row r="637" spans="1:4" s="541" customFormat="1" ht="13.1" x14ac:dyDescent="0.25">
      <c r="A637" s="118" t="s">
        <v>2469</v>
      </c>
      <c r="B637" s="535" t="s">
        <v>243</v>
      </c>
      <c r="C637" s="536" t="s">
        <v>6427</v>
      </c>
      <c r="D637" s="78">
        <v>2036695.9200000004</v>
      </c>
    </row>
    <row r="638" spans="1:4" s="541" customFormat="1" ht="12.45" x14ac:dyDescent="0.2">
      <c r="A638" s="537" t="s">
        <v>5918</v>
      </c>
      <c r="B638" s="538"/>
      <c r="C638" s="539"/>
      <c r="D638" s="540">
        <f>SUM(D634:D637)</f>
        <v>2391118.9600000004</v>
      </c>
    </row>
    <row r="639" spans="1:4" s="541" customFormat="1" ht="13.1" x14ac:dyDescent="0.25">
      <c r="A639" s="118" t="s">
        <v>2470</v>
      </c>
      <c r="B639" s="535" t="s">
        <v>245</v>
      </c>
      <c r="C639" s="536" t="s">
        <v>5690</v>
      </c>
      <c r="D639" s="78">
        <v>3588.5</v>
      </c>
    </row>
    <row r="640" spans="1:4" s="541" customFormat="1" ht="13.1" x14ac:dyDescent="0.25">
      <c r="A640" s="118" t="s">
        <v>2470</v>
      </c>
      <c r="B640" s="535" t="s">
        <v>245</v>
      </c>
      <c r="C640" s="536" t="s">
        <v>2392</v>
      </c>
      <c r="D640" s="78">
        <v>7917.48</v>
      </c>
    </row>
    <row r="641" spans="1:4" s="541" customFormat="1" ht="13.1" x14ac:dyDescent="0.25">
      <c r="A641" s="118" t="s">
        <v>2470</v>
      </c>
      <c r="B641" s="535" t="s">
        <v>245</v>
      </c>
      <c r="C641" s="536" t="s">
        <v>6427</v>
      </c>
      <c r="D641" s="78">
        <v>388270.52999999991</v>
      </c>
    </row>
    <row r="642" spans="1:4" s="541" customFormat="1" ht="12.45" x14ac:dyDescent="0.2">
      <c r="A642" s="537" t="s">
        <v>5919</v>
      </c>
      <c r="B642" s="538"/>
      <c r="C642" s="539"/>
      <c r="D642" s="540">
        <f>SUM(D639:D641)</f>
        <v>399776.50999999989</v>
      </c>
    </row>
    <row r="643" spans="1:4" s="541" customFormat="1" ht="13.1" x14ac:dyDescent="0.25">
      <c r="A643" s="118" t="s">
        <v>2484</v>
      </c>
      <c r="B643" s="535" t="s">
        <v>2485</v>
      </c>
      <c r="C643" s="536" t="s">
        <v>6427</v>
      </c>
      <c r="D643" s="78">
        <v>11129.439999999999</v>
      </c>
    </row>
    <row r="644" spans="1:4" s="541" customFormat="1" ht="12.45" x14ac:dyDescent="0.2">
      <c r="A644" s="537" t="s">
        <v>5920</v>
      </c>
      <c r="B644" s="538"/>
      <c r="C644" s="539"/>
      <c r="D644" s="540">
        <f>SUM(D643)</f>
        <v>11129.439999999999</v>
      </c>
    </row>
    <row r="645" spans="1:4" s="541" customFormat="1" ht="13.1" x14ac:dyDescent="0.25">
      <c r="A645" s="118" t="s">
        <v>2471</v>
      </c>
      <c r="B645" s="535" t="s">
        <v>2472</v>
      </c>
      <c r="C645" s="536" t="s">
        <v>5696</v>
      </c>
      <c r="D645" s="78">
        <v>1750</v>
      </c>
    </row>
    <row r="646" spans="1:4" s="541" customFormat="1" ht="13.1" x14ac:dyDescent="0.25">
      <c r="A646" s="118" t="s">
        <v>2471</v>
      </c>
      <c r="B646" s="535" t="s">
        <v>2472</v>
      </c>
      <c r="C646" s="536" t="s">
        <v>5690</v>
      </c>
      <c r="D646" s="78">
        <v>7375.12</v>
      </c>
    </row>
    <row r="647" spans="1:4" s="541" customFormat="1" ht="13.1" x14ac:dyDescent="0.25">
      <c r="A647" s="118" t="s">
        <v>2471</v>
      </c>
      <c r="B647" s="535" t="s">
        <v>2472</v>
      </c>
      <c r="C647" s="536" t="s">
        <v>2392</v>
      </c>
      <c r="D647" s="78">
        <v>8983.67</v>
      </c>
    </row>
    <row r="648" spans="1:4" s="541" customFormat="1" ht="13.1" x14ac:dyDescent="0.25">
      <c r="A648" s="118" t="s">
        <v>2471</v>
      </c>
      <c r="B648" s="535" t="s">
        <v>2472</v>
      </c>
      <c r="C648" s="536" t="s">
        <v>6427</v>
      </c>
      <c r="D648" s="78">
        <v>133912.99999999997</v>
      </c>
    </row>
    <row r="649" spans="1:4" s="541" customFormat="1" ht="12.45" x14ac:dyDescent="0.2">
      <c r="A649" s="537" t="s">
        <v>5921</v>
      </c>
      <c r="B649" s="538"/>
      <c r="C649" s="539"/>
      <c r="D649" s="540">
        <f>SUM(D645:D648)</f>
        <v>152021.78999999998</v>
      </c>
    </row>
    <row r="650" spans="1:4" s="541" customFormat="1" ht="13.1" x14ac:dyDescent="0.25">
      <c r="A650" s="118" t="s">
        <v>2486</v>
      </c>
      <c r="B650" s="535" t="s">
        <v>2487</v>
      </c>
      <c r="C650" s="536" t="s">
        <v>5696</v>
      </c>
      <c r="D650" s="78">
        <v>1262.04</v>
      </c>
    </row>
    <row r="651" spans="1:4" s="541" customFormat="1" ht="13.1" x14ac:dyDescent="0.25">
      <c r="A651" s="118" t="s">
        <v>2486</v>
      </c>
      <c r="B651" s="535" t="s">
        <v>2487</v>
      </c>
      <c r="C651" s="536" t="s">
        <v>5690</v>
      </c>
      <c r="D651" s="78">
        <v>5651.3799999999992</v>
      </c>
    </row>
    <row r="652" spans="1:4" s="541" customFormat="1" ht="13.1" x14ac:dyDescent="0.25">
      <c r="A652" s="118" t="s">
        <v>2486</v>
      </c>
      <c r="B652" s="535" t="s">
        <v>2487</v>
      </c>
      <c r="C652" s="536" t="s">
        <v>2392</v>
      </c>
      <c r="D652" s="78">
        <v>17245.399999999998</v>
      </c>
    </row>
    <row r="653" spans="1:4" s="541" customFormat="1" ht="13.1" x14ac:dyDescent="0.25">
      <c r="A653" s="118" t="s">
        <v>2486</v>
      </c>
      <c r="B653" s="535" t="s">
        <v>2487</v>
      </c>
      <c r="C653" s="536" t="s">
        <v>6427</v>
      </c>
      <c r="D653" s="78">
        <v>409755.66</v>
      </c>
    </row>
    <row r="654" spans="1:4" s="541" customFormat="1" ht="12.45" x14ac:dyDescent="0.2">
      <c r="A654" s="537" t="s">
        <v>5922</v>
      </c>
      <c r="B654" s="538"/>
      <c r="C654" s="539"/>
      <c r="D654" s="540">
        <f>SUM(D650:D653)</f>
        <v>433914.48</v>
      </c>
    </row>
    <row r="655" spans="1:4" s="541" customFormat="1" ht="13.1" x14ac:dyDescent="0.25">
      <c r="A655" s="118" t="s">
        <v>2473</v>
      </c>
      <c r="B655" s="535" t="s">
        <v>2474</v>
      </c>
      <c r="C655" s="536" t="s">
        <v>5696</v>
      </c>
      <c r="D655" s="78">
        <v>780</v>
      </c>
    </row>
    <row r="656" spans="1:4" s="541" customFormat="1" ht="13.1" x14ac:dyDescent="0.25">
      <c r="A656" s="118" t="s">
        <v>2473</v>
      </c>
      <c r="B656" s="535" t="s">
        <v>2474</v>
      </c>
      <c r="C656" s="536" t="s">
        <v>5690</v>
      </c>
      <c r="D656" s="78">
        <v>3040.15</v>
      </c>
    </row>
    <row r="657" spans="1:4" s="541" customFormat="1" ht="13.1" x14ac:dyDescent="0.25">
      <c r="A657" s="118" t="s">
        <v>2473</v>
      </c>
      <c r="B657" s="535" t="s">
        <v>2474</v>
      </c>
      <c r="C657" s="536" t="s">
        <v>2392</v>
      </c>
      <c r="D657" s="78">
        <v>45000</v>
      </c>
    </row>
    <row r="658" spans="1:4" s="541" customFormat="1" ht="13.1" x14ac:dyDescent="0.25">
      <c r="A658" s="118" t="s">
        <v>2473</v>
      </c>
      <c r="B658" s="535" t="s">
        <v>2474</v>
      </c>
      <c r="C658" s="536" t="s">
        <v>6427</v>
      </c>
      <c r="D658" s="78">
        <v>243452.56999999998</v>
      </c>
    </row>
    <row r="659" spans="1:4" s="541" customFormat="1" ht="12.45" x14ac:dyDescent="0.2">
      <c r="A659" s="537" t="s">
        <v>5923</v>
      </c>
      <c r="B659" s="538"/>
      <c r="C659" s="539"/>
      <c r="D659" s="540">
        <f>SUM(D655:D658)</f>
        <v>292272.71999999997</v>
      </c>
    </row>
    <row r="660" spans="1:4" s="541" customFormat="1" ht="13.1" x14ac:dyDescent="0.25">
      <c r="A660" s="118" t="s">
        <v>2488</v>
      </c>
      <c r="B660" s="535" t="s">
        <v>2489</v>
      </c>
      <c r="C660" s="536" t="s">
        <v>6427</v>
      </c>
      <c r="D660" s="78">
        <v>315051.52000000002</v>
      </c>
    </row>
    <row r="661" spans="1:4" s="541" customFormat="1" ht="12.45" x14ac:dyDescent="0.2">
      <c r="A661" s="537" t="s">
        <v>5924</v>
      </c>
      <c r="B661" s="538"/>
      <c r="C661" s="539"/>
      <c r="D661" s="540">
        <f>SUM(D660)</f>
        <v>315051.52000000002</v>
      </c>
    </row>
    <row r="662" spans="1:4" s="541" customFormat="1" ht="13.1" x14ac:dyDescent="0.25">
      <c r="A662" s="118" t="s">
        <v>5925</v>
      </c>
      <c r="B662" s="535" t="s">
        <v>5711</v>
      </c>
      <c r="C662" s="536" t="s">
        <v>6427</v>
      </c>
      <c r="D662" s="78">
        <v>736.19999999999982</v>
      </c>
    </row>
    <row r="663" spans="1:4" s="541" customFormat="1" ht="12.45" x14ac:dyDescent="0.2">
      <c r="A663" s="537" t="s">
        <v>5926</v>
      </c>
      <c r="B663" s="538"/>
      <c r="C663" s="539"/>
      <c r="D663" s="540">
        <f>SUM(D662)</f>
        <v>736.19999999999982</v>
      </c>
    </row>
    <row r="664" spans="1:4" s="541" customFormat="1" ht="13.1" x14ac:dyDescent="0.25">
      <c r="A664" s="118" t="s">
        <v>2490</v>
      </c>
      <c r="B664" s="535" t="s">
        <v>2491</v>
      </c>
      <c r="C664" s="536" t="s">
        <v>6427</v>
      </c>
      <c r="D664" s="78">
        <v>847.47</v>
      </c>
    </row>
    <row r="665" spans="1:4" s="541" customFormat="1" ht="12.45" x14ac:dyDescent="0.2">
      <c r="A665" s="537" t="s">
        <v>5927</v>
      </c>
      <c r="B665" s="538"/>
      <c r="C665" s="539"/>
      <c r="D665" s="540">
        <f>SUM(D664)</f>
        <v>847.47</v>
      </c>
    </row>
    <row r="666" spans="1:4" s="541" customFormat="1" ht="13.1" x14ac:dyDescent="0.25">
      <c r="A666" s="118" t="s">
        <v>2492</v>
      </c>
      <c r="B666" s="535" t="s">
        <v>2493</v>
      </c>
      <c r="C666" s="536" t="s">
        <v>6427</v>
      </c>
      <c r="D666" s="78">
        <v>2836.04</v>
      </c>
    </row>
    <row r="667" spans="1:4" s="541" customFormat="1" ht="12.45" x14ac:dyDescent="0.2">
      <c r="A667" s="537" t="s">
        <v>5928</v>
      </c>
      <c r="B667" s="538"/>
      <c r="C667" s="539"/>
      <c r="D667" s="540">
        <f>SUM(D666)</f>
        <v>2836.04</v>
      </c>
    </row>
    <row r="668" spans="1:4" s="541" customFormat="1" ht="13.1" x14ac:dyDescent="0.25">
      <c r="A668" s="118" t="s">
        <v>2475</v>
      </c>
      <c r="B668" s="535" t="s">
        <v>2476</v>
      </c>
      <c r="C668" s="536" t="s">
        <v>2392</v>
      </c>
      <c r="D668" s="78">
        <v>69165.899999999994</v>
      </c>
    </row>
    <row r="669" spans="1:4" s="541" customFormat="1" ht="13.1" x14ac:dyDescent="0.25">
      <c r="A669" s="118" t="s">
        <v>2475</v>
      </c>
      <c r="B669" s="535" t="s">
        <v>2476</v>
      </c>
      <c r="C669" s="536" t="s">
        <v>6427</v>
      </c>
      <c r="D669" s="78">
        <v>414247.31</v>
      </c>
    </row>
    <row r="670" spans="1:4" s="541" customFormat="1" ht="12.45" x14ac:dyDescent="0.2">
      <c r="A670" s="537" t="s">
        <v>5929</v>
      </c>
      <c r="B670" s="538"/>
      <c r="C670" s="539"/>
      <c r="D670" s="540">
        <f>SUM(D668:D669)</f>
        <v>483413.20999999996</v>
      </c>
    </row>
    <row r="671" spans="1:4" s="541" customFormat="1" ht="13.1" x14ac:dyDescent="0.25">
      <c r="A671" s="118" t="s">
        <v>2477</v>
      </c>
      <c r="B671" s="535" t="s">
        <v>2478</v>
      </c>
      <c r="C671" s="536" t="s">
        <v>6427</v>
      </c>
      <c r="D671" s="78">
        <v>597906.62000000011</v>
      </c>
    </row>
    <row r="672" spans="1:4" s="541" customFormat="1" ht="12.45" x14ac:dyDescent="0.2">
      <c r="A672" s="537" t="s">
        <v>5930</v>
      </c>
      <c r="B672" s="538"/>
      <c r="C672" s="539"/>
      <c r="D672" s="540">
        <f>SUM(D671)</f>
        <v>597906.62000000011</v>
      </c>
    </row>
    <row r="673" spans="1:4" s="541" customFormat="1" ht="13.1" x14ac:dyDescent="0.25">
      <c r="A673" s="118" t="s">
        <v>2479</v>
      </c>
      <c r="B673" s="535" t="s">
        <v>2480</v>
      </c>
      <c r="C673" s="536" t="s">
        <v>6427</v>
      </c>
      <c r="D673" s="78">
        <v>647923.79999999993</v>
      </c>
    </row>
    <row r="674" spans="1:4" s="541" customFormat="1" ht="12.45" x14ac:dyDescent="0.2">
      <c r="A674" s="537" t="s">
        <v>5931</v>
      </c>
      <c r="B674" s="538"/>
      <c r="C674" s="539"/>
      <c r="D674" s="540">
        <f>SUM(D673)</f>
        <v>647923.79999999993</v>
      </c>
    </row>
    <row r="675" spans="1:4" s="541" customFormat="1" ht="13.1" x14ac:dyDescent="0.25">
      <c r="A675" s="118"/>
      <c r="B675" s="535"/>
      <c r="C675" s="536"/>
      <c r="D675" s="78"/>
    </row>
    <row r="676" spans="1:4" ht="13.1" x14ac:dyDescent="0.25">
      <c r="A676" s="1096" t="s">
        <v>227</v>
      </c>
      <c r="B676" s="1096"/>
      <c r="C676" s="1096"/>
      <c r="D676" s="1096"/>
    </row>
    <row r="677" spans="1:4" s="541" customFormat="1" ht="13.1" x14ac:dyDescent="0.25">
      <c r="A677" s="118" t="s">
        <v>228</v>
      </c>
      <c r="B677" s="535" t="s">
        <v>229</v>
      </c>
      <c r="C677" s="536" t="s">
        <v>6427</v>
      </c>
      <c r="D677" s="78">
        <v>5210.22</v>
      </c>
    </row>
    <row r="678" spans="1:4" s="541" customFormat="1" ht="12.45" x14ac:dyDescent="0.2">
      <c r="A678" s="537" t="s">
        <v>5932</v>
      </c>
      <c r="B678" s="538"/>
      <c r="C678" s="539"/>
      <c r="D678" s="540">
        <f>SUM(D677)</f>
        <v>5210.22</v>
      </c>
    </row>
    <row r="679" spans="1:4" s="541" customFormat="1" ht="13.1" x14ac:dyDescent="0.25">
      <c r="A679" s="118" t="s">
        <v>230</v>
      </c>
      <c r="B679" s="535" t="s">
        <v>231</v>
      </c>
      <c r="C679" s="536" t="s">
        <v>6427</v>
      </c>
      <c r="D679" s="78">
        <v>760.98</v>
      </c>
    </row>
    <row r="680" spans="1:4" s="541" customFormat="1" ht="12.45" x14ac:dyDescent="0.2">
      <c r="A680" s="537" t="s">
        <v>5933</v>
      </c>
      <c r="B680" s="538"/>
      <c r="C680" s="539"/>
      <c r="D680" s="540">
        <f>SUM(D679)</f>
        <v>760.98</v>
      </c>
    </row>
    <row r="681" spans="1:4" s="541" customFormat="1" ht="13.1" x14ac:dyDescent="0.25">
      <c r="A681" s="118" t="s">
        <v>232</v>
      </c>
      <c r="B681" s="535" t="s">
        <v>6547</v>
      </c>
      <c r="C681" s="536" t="s">
        <v>6427</v>
      </c>
      <c r="D681" s="78">
        <v>276.77999999999997</v>
      </c>
    </row>
    <row r="682" spans="1:4" s="541" customFormat="1" ht="12.45" x14ac:dyDescent="0.2">
      <c r="A682" s="537" t="s">
        <v>5934</v>
      </c>
      <c r="B682" s="538"/>
      <c r="C682" s="539"/>
      <c r="D682" s="540">
        <f>SUM(D681)</f>
        <v>276.77999999999997</v>
      </c>
    </row>
    <row r="683" spans="1:4" s="541" customFormat="1" ht="13.1" x14ac:dyDescent="0.25">
      <c r="A683" s="118" t="s">
        <v>235</v>
      </c>
      <c r="B683" s="535" t="s">
        <v>236</v>
      </c>
      <c r="C683" s="536" t="s">
        <v>6427</v>
      </c>
      <c r="D683" s="78">
        <v>12064.85</v>
      </c>
    </row>
    <row r="684" spans="1:4" s="541" customFormat="1" ht="12.45" x14ac:dyDescent="0.2">
      <c r="A684" s="537" t="s">
        <v>5935</v>
      </c>
      <c r="B684" s="538"/>
      <c r="C684" s="539"/>
      <c r="D684" s="540">
        <f>SUM(D683)</f>
        <v>12064.85</v>
      </c>
    </row>
    <row r="685" spans="1:4" s="541" customFormat="1" ht="13.1" x14ac:dyDescent="0.25">
      <c r="A685" s="118" t="s">
        <v>238</v>
      </c>
      <c r="B685" s="535" t="s">
        <v>239</v>
      </c>
      <c r="C685" s="536" t="s">
        <v>5690</v>
      </c>
      <c r="D685" s="78">
        <v>10293</v>
      </c>
    </row>
    <row r="686" spans="1:4" s="541" customFormat="1" ht="12.45" x14ac:dyDescent="0.2">
      <c r="A686" s="537" t="s">
        <v>5936</v>
      </c>
      <c r="B686" s="538"/>
      <c r="C686" s="539"/>
      <c r="D686" s="540">
        <f>SUM(D685)</f>
        <v>10293</v>
      </c>
    </row>
    <row r="687" spans="1:4" s="541" customFormat="1" ht="13.1" x14ac:dyDescent="0.25">
      <c r="A687" s="118" t="s">
        <v>240</v>
      </c>
      <c r="B687" s="535" t="s">
        <v>241</v>
      </c>
      <c r="C687" s="536" t="s">
        <v>6427</v>
      </c>
      <c r="D687" s="78">
        <v>105</v>
      </c>
    </row>
    <row r="688" spans="1:4" s="541" customFormat="1" ht="12.45" x14ac:dyDescent="0.2">
      <c r="A688" s="537" t="s">
        <v>5937</v>
      </c>
      <c r="B688" s="538"/>
      <c r="C688" s="539"/>
      <c r="D688" s="540">
        <f>SUM(D687)</f>
        <v>105</v>
      </c>
    </row>
    <row r="689" spans="1:4" s="541" customFormat="1" ht="13.1" x14ac:dyDescent="0.25">
      <c r="A689" s="118" t="s">
        <v>244</v>
      </c>
      <c r="B689" s="535" t="s">
        <v>245</v>
      </c>
      <c r="C689" s="536" t="s">
        <v>6427</v>
      </c>
      <c r="D689" s="78">
        <v>39829.200000000004</v>
      </c>
    </row>
    <row r="690" spans="1:4" s="541" customFormat="1" ht="12.45" x14ac:dyDescent="0.2">
      <c r="A690" s="537" t="s">
        <v>5938</v>
      </c>
      <c r="B690" s="538"/>
      <c r="C690" s="539"/>
      <c r="D690" s="540">
        <f>SUM(D689)</f>
        <v>39829.200000000004</v>
      </c>
    </row>
    <row r="691" spans="1:4" s="541" customFormat="1" ht="13.1" x14ac:dyDescent="0.25">
      <c r="A691" s="118"/>
      <c r="B691" s="535"/>
      <c r="C691" s="536"/>
      <c r="D691" s="78"/>
    </row>
    <row r="692" spans="1:4" ht="13.1" x14ac:dyDescent="0.25">
      <c r="A692" s="1096" t="s">
        <v>5939</v>
      </c>
      <c r="B692" s="1096"/>
      <c r="C692" s="1096"/>
      <c r="D692" s="1096"/>
    </row>
    <row r="693" spans="1:4" s="541" customFormat="1" ht="13.1" x14ac:dyDescent="0.25">
      <c r="A693" s="118" t="s">
        <v>5940</v>
      </c>
      <c r="B693" s="535" t="s">
        <v>283</v>
      </c>
      <c r="C693" s="536" t="s">
        <v>6427</v>
      </c>
      <c r="D693" s="78">
        <v>10432800.640000001</v>
      </c>
    </row>
    <row r="694" spans="1:4" s="541" customFormat="1" ht="12.45" x14ac:dyDescent="0.2">
      <c r="A694" s="537" t="s">
        <v>5941</v>
      </c>
      <c r="B694" s="538"/>
      <c r="C694" s="539"/>
      <c r="D694" s="540">
        <f>SUM(D693)</f>
        <v>10432800.640000001</v>
      </c>
    </row>
    <row r="695" spans="1:4" s="541" customFormat="1" ht="13.1" x14ac:dyDescent="0.25">
      <c r="A695" s="118" t="s">
        <v>5942</v>
      </c>
      <c r="B695" s="535" t="s">
        <v>285</v>
      </c>
      <c r="C695" s="536" t="s">
        <v>5719</v>
      </c>
      <c r="D695" s="78">
        <v>64578.59</v>
      </c>
    </row>
    <row r="696" spans="1:4" s="541" customFormat="1" ht="13.1" x14ac:dyDescent="0.25">
      <c r="A696" s="118" t="s">
        <v>5942</v>
      </c>
      <c r="B696" s="535" t="s">
        <v>285</v>
      </c>
      <c r="C696" s="536" t="s">
        <v>6427</v>
      </c>
      <c r="D696" s="78">
        <v>16904279.07</v>
      </c>
    </row>
    <row r="697" spans="1:4" s="541" customFormat="1" ht="12.45" x14ac:dyDescent="0.2">
      <c r="A697" s="537" t="s">
        <v>5943</v>
      </c>
      <c r="B697" s="538"/>
      <c r="C697" s="539"/>
      <c r="D697" s="540">
        <f>SUM(D695:D696)</f>
        <v>16968857.66</v>
      </c>
    </row>
    <row r="698" spans="1:4" s="541" customFormat="1" ht="13.1" x14ac:dyDescent="0.25">
      <c r="A698" s="118" t="s">
        <v>5944</v>
      </c>
      <c r="B698" s="535" t="s">
        <v>5785</v>
      </c>
      <c r="C698" s="536" t="s">
        <v>5945</v>
      </c>
      <c r="D698" s="78">
        <v>464.81</v>
      </c>
    </row>
    <row r="699" spans="1:4" s="541" customFormat="1" ht="11.95" customHeight="1" x14ac:dyDescent="0.25">
      <c r="A699" s="118" t="s">
        <v>5944</v>
      </c>
      <c r="B699" s="535" t="s">
        <v>5785</v>
      </c>
      <c r="C699" s="536" t="s">
        <v>5739</v>
      </c>
      <c r="D699" s="78">
        <v>82.64</v>
      </c>
    </row>
    <row r="700" spans="1:4" s="541" customFormat="1" ht="11.95" customHeight="1" x14ac:dyDescent="0.25">
      <c r="A700" s="118" t="s">
        <v>5944</v>
      </c>
      <c r="B700" s="535" t="s">
        <v>5785</v>
      </c>
      <c r="C700" s="536" t="s">
        <v>5735</v>
      </c>
      <c r="D700" s="78">
        <v>261.64999999999998</v>
      </c>
    </row>
    <row r="701" spans="1:4" s="541" customFormat="1" ht="11.95" customHeight="1" x14ac:dyDescent="0.25">
      <c r="A701" s="118" t="s">
        <v>5944</v>
      </c>
      <c r="B701" s="535" t="s">
        <v>5785</v>
      </c>
      <c r="C701" s="536" t="s">
        <v>5691</v>
      </c>
      <c r="D701" s="78">
        <v>1055</v>
      </c>
    </row>
    <row r="702" spans="1:4" s="541" customFormat="1" ht="11.95" customHeight="1" x14ac:dyDescent="0.25">
      <c r="A702" s="118" t="s">
        <v>5944</v>
      </c>
      <c r="B702" s="535" t="s">
        <v>5785</v>
      </c>
      <c r="C702" s="536" t="s">
        <v>5716</v>
      </c>
      <c r="D702" s="78">
        <v>15</v>
      </c>
    </row>
    <row r="703" spans="1:4" s="541" customFormat="1" ht="11.95" customHeight="1" x14ac:dyDescent="0.25">
      <c r="A703" s="118" t="s">
        <v>5944</v>
      </c>
      <c r="B703" s="535" t="s">
        <v>5785</v>
      </c>
      <c r="C703" s="536" t="s">
        <v>5695</v>
      </c>
      <c r="D703" s="78">
        <v>16825</v>
      </c>
    </row>
    <row r="704" spans="1:4" s="541" customFormat="1" ht="12.45" x14ac:dyDescent="0.2">
      <c r="A704" s="537" t="s">
        <v>5946</v>
      </c>
      <c r="B704" s="538"/>
      <c r="C704" s="539"/>
      <c r="D704" s="540">
        <f>SUM(D698:D703)</f>
        <v>18704.099999999999</v>
      </c>
    </row>
    <row r="705" spans="1:4" s="541" customFormat="1" ht="13.1" x14ac:dyDescent="0.25">
      <c r="A705" s="118" t="s">
        <v>5947</v>
      </c>
      <c r="B705" s="535" t="s">
        <v>288</v>
      </c>
      <c r="C705" s="536" t="s">
        <v>5948</v>
      </c>
      <c r="D705" s="78">
        <v>5453.14</v>
      </c>
    </row>
    <row r="706" spans="1:4" s="541" customFormat="1" ht="13.1" x14ac:dyDescent="0.25">
      <c r="A706" s="118" t="s">
        <v>5947</v>
      </c>
      <c r="B706" s="535" t="s">
        <v>288</v>
      </c>
      <c r="C706" s="536" t="s">
        <v>5715</v>
      </c>
      <c r="D706" s="78">
        <v>2111.9699999999998</v>
      </c>
    </row>
    <row r="707" spans="1:4" s="541" customFormat="1" ht="13.1" x14ac:dyDescent="0.25">
      <c r="A707" s="118" t="s">
        <v>5947</v>
      </c>
      <c r="B707" s="535" t="s">
        <v>288</v>
      </c>
      <c r="C707" s="536" t="s">
        <v>5738</v>
      </c>
      <c r="D707" s="78">
        <v>562.4</v>
      </c>
    </row>
    <row r="708" spans="1:4" s="541" customFormat="1" ht="13.1" x14ac:dyDescent="0.25">
      <c r="A708" s="118" t="s">
        <v>5947</v>
      </c>
      <c r="B708" s="535" t="s">
        <v>288</v>
      </c>
      <c r="C708" s="536" t="s">
        <v>5724</v>
      </c>
      <c r="D708" s="78">
        <v>2478.12</v>
      </c>
    </row>
    <row r="709" spans="1:4" s="541" customFormat="1" ht="13.1" x14ac:dyDescent="0.25">
      <c r="A709" s="118" t="s">
        <v>5947</v>
      </c>
      <c r="B709" s="535" t="s">
        <v>288</v>
      </c>
      <c r="C709" s="536" t="s">
        <v>5694</v>
      </c>
      <c r="D709" s="78">
        <v>9294.6</v>
      </c>
    </row>
    <row r="710" spans="1:4" s="541" customFormat="1" ht="13.1" x14ac:dyDescent="0.25">
      <c r="A710" s="118" t="s">
        <v>5947</v>
      </c>
      <c r="B710" s="535" t="s">
        <v>288</v>
      </c>
      <c r="C710" s="536" t="s">
        <v>5695</v>
      </c>
      <c r="D710" s="78">
        <v>39988.58</v>
      </c>
    </row>
    <row r="711" spans="1:4" s="541" customFormat="1" ht="13.1" x14ac:dyDescent="0.25">
      <c r="A711" s="118" t="s">
        <v>5947</v>
      </c>
      <c r="B711" s="535" t="s">
        <v>288</v>
      </c>
      <c r="C711" s="536" t="s">
        <v>5696</v>
      </c>
      <c r="D711" s="78">
        <v>1686224.3800000001</v>
      </c>
    </row>
    <row r="712" spans="1:4" s="541" customFormat="1" ht="13.1" x14ac:dyDescent="0.25">
      <c r="A712" s="118" t="s">
        <v>5947</v>
      </c>
      <c r="B712" s="535" t="s">
        <v>288</v>
      </c>
      <c r="C712" s="536" t="s">
        <v>5690</v>
      </c>
      <c r="D712" s="78">
        <v>8834.2699999999986</v>
      </c>
    </row>
    <row r="713" spans="1:4" s="541" customFormat="1" ht="13.1" x14ac:dyDescent="0.25">
      <c r="A713" s="118" t="s">
        <v>5947</v>
      </c>
      <c r="B713" s="535" t="s">
        <v>288</v>
      </c>
      <c r="C713" s="536" t="s">
        <v>2392</v>
      </c>
      <c r="D713" s="78">
        <v>13853.25</v>
      </c>
    </row>
    <row r="714" spans="1:4" s="541" customFormat="1" ht="13.1" x14ac:dyDescent="0.25">
      <c r="A714" s="118" t="s">
        <v>5947</v>
      </c>
      <c r="B714" s="535" t="s">
        <v>288</v>
      </c>
      <c r="C714" s="536" t="s">
        <v>6427</v>
      </c>
      <c r="D714" s="78">
        <v>398255.37000000005</v>
      </c>
    </row>
    <row r="715" spans="1:4" s="541" customFormat="1" ht="12.45" x14ac:dyDescent="0.2">
      <c r="A715" s="537" t="s">
        <v>5949</v>
      </c>
      <c r="B715" s="538"/>
      <c r="C715" s="539"/>
      <c r="D715" s="540">
        <f>SUM(D705:D714)</f>
        <v>2167056.08</v>
      </c>
    </row>
    <row r="716" spans="1:4" s="541" customFormat="1" ht="13.1" x14ac:dyDescent="0.25">
      <c r="A716" s="118" t="s">
        <v>5950</v>
      </c>
      <c r="B716" s="535" t="s">
        <v>301</v>
      </c>
      <c r="C716" s="536" t="s">
        <v>6427</v>
      </c>
      <c r="D716" s="78">
        <v>1800.4</v>
      </c>
    </row>
    <row r="717" spans="1:4" s="541" customFormat="1" ht="12.45" x14ac:dyDescent="0.2">
      <c r="A717" s="537" t="s">
        <v>10780</v>
      </c>
      <c r="B717" s="538"/>
      <c r="C717" s="539"/>
      <c r="D717" s="540">
        <f>SUM(D716)</f>
        <v>1800.4</v>
      </c>
    </row>
    <row r="718" spans="1:4" ht="12.45" x14ac:dyDescent="0.2">
      <c r="A718" s="542" t="s">
        <v>5951</v>
      </c>
      <c r="B718" s="542"/>
      <c r="C718" s="547"/>
      <c r="D718" s="75">
        <f>D289+D291+D293+D295+D297+D299+D302+D304+D307+D309+D311+D313+D315+D317+D319+D321+D324+D326+D328+D330+D332+D334+D338+D341+D344+D347+D350+D355+D357+D359+D362+D366+D370+D372+D374+D376+D379+D384+D386+D388+D393+D399+D401+D404+D406+D408+D411+D413+D417+D419+D421+D433+D437+D439+D444+D452+D459+D461+D463+D465+D467+D469+D471+D473+D477+D479+D483+D488+D491+D494+D496+D499+D504+D508+D510+D513+D515+D520+D524+D526+D531+D534+D538+D541+D545+D551+D555+D560+D563+D565+D569+D573+D575+D578+D583+D585+D587+D592+D597+D599+D601+D606+D611+D616+D619+D623+D626+D629+D633+D638+D642+D644+D649+D654+D659+D661+D663+D665+D667+D670+D672+D674+D678+D680+D682+D684+D686+D688+D690+D694+D697+D704+D715+D717</f>
        <v>93173525.349999979</v>
      </c>
    </row>
    <row r="720" spans="1:4" x14ac:dyDescent="0.2">
      <c r="D720" s="548"/>
    </row>
    <row r="722" spans="4:4" x14ac:dyDescent="0.2">
      <c r="D722" s="549"/>
    </row>
  </sheetData>
  <mergeCells count="6">
    <mergeCell ref="A692:D692"/>
    <mergeCell ref="A1:D1"/>
    <mergeCell ref="A284:D284"/>
    <mergeCell ref="A287:D287"/>
    <mergeCell ref="A475:D475"/>
    <mergeCell ref="A676:D676"/>
  </mergeCells>
  <printOptions horizontalCentered="1"/>
  <pageMargins left="0.59055118110236227" right="0.59055118110236227" top="0.59055118110236227" bottom="0.70866141732283472" header="0.27559055118110237" footer="0.19685039370078741"/>
  <pageSetup paperSize="9" scale="88" firstPageNumber="71" fitToHeight="11" orientation="portrait" useFirstPageNumber="1" r:id="rId1"/>
  <headerFooter alignWithMargins="0">
    <oddHeader>&amp;C&amp;"Times New Roman,Grassetto"&amp;14&amp;A</oddHeader>
    <oddFooter>&amp;C&amp;"Times New Roman,Normale"&amp;12&amp;P</oddFooter>
  </headerFooter>
  <ignoredErrors>
    <ignoredError sqref="C6:C34 C36:C274 A288:D71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J22"/>
  <sheetViews>
    <sheetView showGridLines="0" zoomScaleNormal="100" workbookViewId="0">
      <selection sqref="A1:A22"/>
    </sheetView>
  </sheetViews>
  <sheetFormatPr defaultColWidth="9.125" defaultRowHeight="13.1" x14ac:dyDescent="0.25"/>
  <cols>
    <col min="1" max="1" width="5.125" style="1" customWidth="1"/>
    <col min="2" max="2" width="4" style="1" customWidth="1"/>
    <col min="3" max="3" width="13.5" style="1" customWidth="1"/>
    <col min="4" max="4" width="38.875" style="1" customWidth="1"/>
    <col min="5" max="5" width="16.5" style="2" customWidth="1"/>
    <col min="6" max="6" width="13.625" style="1" customWidth="1"/>
    <col min="7" max="7" width="38.875" style="1" customWidth="1"/>
    <col min="8" max="8" width="16.5" style="2" customWidth="1"/>
    <col min="9" max="9" width="14.5" style="1" customWidth="1"/>
    <col min="10" max="10" width="13.5" style="1" customWidth="1"/>
    <col min="11" max="11" width="12" style="1" bestFit="1" customWidth="1"/>
    <col min="12" max="16384" width="9.125" style="1"/>
  </cols>
  <sheetData>
    <row r="1" spans="1:9" ht="20.3" customHeight="1" x14ac:dyDescent="0.3">
      <c r="A1" s="950">
        <v>35</v>
      </c>
      <c r="B1" s="105"/>
      <c r="C1" s="954" t="s">
        <v>0</v>
      </c>
      <c r="D1" s="954"/>
      <c r="E1" s="954"/>
      <c r="F1" s="954"/>
      <c r="G1" s="954"/>
      <c r="H1" s="954"/>
      <c r="I1" s="951" t="s">
        <v>1</v>
      </c>
    </row>
    <row r="2" spans="1:9" ht="19.649999999999999" x14ac:dyDescent="0.3">
      <c r="A2" s="950"/>
      <c r="B2" s="105"/>
      <c r="C2" s="954" t="s">
        <v>5995</v>
      </c>
      <c r="D2" s="954"/>
      <c r="E2" s="954"/>
      <c r="F2" s="954"/>
      <c r="G2" s="954"/>
      <c r="H2" s="954"/>
      <c r="I2" s="951"/>
    </row>
    <row r="3" spans="1:9" x14ac:dyDescent="0.25">
      <c r="A3" s="950"/>
      <c r="B3" s="105"/>
      <c r="I3" s="951"/>
    </row>
    <row r="4" spans="1:9" x14ac:dyDescent="0.25">
      <c r="A4" s="950"/>
      <c r="B4" s="105"/>
      <c r="I4" s="951"/>
    </row>
    <row r="5" spans="1:9" x14ac:dyDescent="0.25">
      <c r="A5" s="950"/>
      <c r="B5" s="105"/>
      <c r="I5" s="951"/>
    </row>
    <row r="6" spans="1:9" ht="20.3" customHeight="1" x14ac:dyDescent="0.25">
      <c r="A6" s="950"/>
      <c r="B6" s="105"/>
      <c r="C6" s="955" t="s">
        <v>2</v>
      </c>
      <c r="D6" s="955"/>
      <c r="E6" s="956"/>
      <c r="F6" s="957" t="s">
        <v>3</v>
      </c>
      <c r="G6" s="955" t="s">
        <v>3</v>
      </c>
      <c r="H6" s="955"/>
      <c r="I6" s="951"/>
    </row>
    <row r="7" spans="1:9" ht="9" customHeight="1" x14ac:dyDescent="0.25">
      <c r="A7" s="950"/>
      <c r="B7" s="105"/>
      <c r="C7" s="3"/>
      <c r="D7" s="3"/>
      <c r="E7" s="4"/>
      <c r="F7" s="5"/>
      <c r="G7" s="3"/>
      <c r="H7" s="3"/>
      <c r="I7" s="951"/>
    </row>
    <row r="8" spans="1:9" ht="20.3" customHeight="1" x14ac:dyDescent="0.25">
      <c r="A8" s="950"/>
      <c r="B8" s="105"/>
      <c r="C8" s="6" t="s">
        <v>4</v>
      </c>
      <c r="D8" s="7" t="s">
        <v>5</v>
      </c>
      <c r="E8" s="8" t="s">
        <v>6</v>
      </c>
      <c r="F8" s="9" t="s">
        <v>4</v>
      </c>
      <c r="G8" s="10" t="s">
        <v>5</v>
      </c>
      <c r="H8" s="11" t="s">
        <v>7</v>
      </c>
      <c r="I8" s="951"/>
    </row>
    <row r="9" spans="1:9" ht="37.5" customHeight="1" x14ac:dyDescent="0.25">
      <c r="A9" s="950"/>
      <c r="B9" s="105"/>
      <c r="C9" s="12" t="s">
        <v>8</v>
      </c>
      <c r="D9" s="13" t="s">
        <v>2360</v>
      </c>
      <c r="E9" s="14">
        <v>37269.99</v>
      </c>
      <c r="F9" s="15" t="s">
        <v>9</v>
      </c>
      <c r="G9" s="16" t="s">
        <v>10</v>
      </c>
      <c r="H9" s="17"/>
      <c r="I9" s="951"/>
    </row>
    <row r="10" spans="1:9" ht="37.5" customHeight="1" x14ac:dyDescent="0.25">
      <c r="A10" s="950"/>
      <c r="B10" s="105"/>
      <c r="C10" s="20" t="s">
        <v>11</v>
      </c>
      <c r="D10" s="21" t="s">
        <v>12</v>
      </c>
      <c r="E10" s="22">
        <v>4356305.51</v>
      </c>
      <c r="F10" s="18"/>
      <c r="G10" s="16" t="s">
        <v>2361</v>
      </c>
      <c r="H10" s="19">
        <f>23076534.92+45.71</f>
        <v>23076580.630000003</v>
      </c>
      <c r="I10" s="951"/>
    </row>
    <row r="11" spans="1:9" ht="37.5" customHeight="1" x14ac:dyDescent="0.25">
      <c r="A11" s="950"/>
      <c r="B11" s="105"/>
      <c r="C11" s="20" t="s">
        <v>13</v>
      </c>
      <c r="D11" s="21" t="s">
        <v>727</v>
      </c>
      <c r="E11" s="22">
        <f>6071304.28+2261167-539687.95</f>
        <v>7792783.3300000001</v>
      </c>
      <c r="F11" s="23"/>
      <c r="G11" s="24" t="s">
        <v>1544</v>
      </c>
      <c r="H11" s="17">
        <f>6000000+5000000</f>
        <v>11000000</v>
      </c>
      <c r="I11" s="951"/>
    </row>
    <row r="12" spans="1:9" ht="37.5" customHeight="1" x14ac:dyDescent="0.25">
      <c r="A12" s="950"/>
      <c r="B12" s="105"/>
      <c r="C12" s="20" t="s">
        <v>267</v>
      </c>
      <c r="D12" s="13" t="s">
        <v>2359</v>
      </c>
      <c r="E12" s="22">
        <v>14216.85</v>
      </c>
      <c r="F12" s="23"/>
      <c r="G12" s="24" t="s">
        <v>15</v>
      </c>
      <c r="H12" s="17">
        <f>7792783.33+1241074.33+49204.88+21909.01+6425.79</f>
        <v>9111397.3399999999</v>
      </c>
      <c r="I12" s="951"/>
    </row>
    <row r="13" spans="1:9" ht="37.5" customHeight="1" x14ac:dyDescent="0.25">
      <c r="A13" s="950"/>
      <c r="B13" s="105"/>
      <c r="C13" s="20" t="s">
        <v>14</v>
      </c>
      <c r="D13" s="21" t="s">
        <v>6058</v>
      </c>
      <c r="E13" s="22">
        <v>6000000</v>
      </c>
      <c r="F13" s="23"/>
      <c r="G13" s="24" t="s">
        <v>18</v>
      </c>
      <c r="H13" s="17">
        <v>4356305.51</v>
      </c>
      <c r="I13" s="951"/>
    </row>
    <row r="14" spans="1:9" ht="37.5" customHeight="1" x14ac:dyDescent="0.25">
      <c r="A14" s="950"/>
      <c r="B14" s="105"/>
      <c r="C14" s="20" t="s">
        <v>16</v>
      </c>
      <c r="D14" s="21" t="s">
        <v>17</v>
      </c>
      <c r="E14" s="22">
        <v>23076534.920000002</v>
      </c>
      <c r="F14" s="23"/>
      <c r="G14" s="24" t="s">
        <v>2364</v>
      </c>
      <c r="H14" s="122">
        <f>37269.99+16870.85</f>
        <v>54140.84</v>
      </c>
      <c r="I14" s="951"/>
    </row>
    <row r="15" spans="1:9" ht="37.5" customHeight="1" x14ac:dyDescent="0.25">
      <c r="A15" s="950"/>
      <c r="B15" s="105"/>
      <c r="C15" s="20" t="s">
        <v>20</v>
      </c>
      <c r="D15" s="21" t="s">
        <v>6060</v>
      </c>
      <c r="E15" s="22">
        <f>2654</f>
        <v>2654</v>
      </c>
      <c r="F15" s="23"/>
      <c r="G15" s="66"/>
      <c r="H15" s="66"/>
      <c r="I15" s="951"/>
    </row>
    <row r="16" spans="1:9" ht="37.5" customHeight="1" x14ac:dyDescent="0.25">
      <c r="A16" s="950"/>
      <c r="B16" s="105"/>
      <c r="C16" s="20" t="s">
        <v>20</v>
      </c>
      <c r="D16" s="21" t="s">
        <v>2363</v>
      </c>
      <c r="E16" s="22">
        <f>1241074.33</f>
        <v>1241074.33</v>
      </c>
      <c r="F16" s="23"/>
      <c r="G16" s="25"/>
      <c r="H16" s="65"/>
      <c r="I16" s="951"/>
    </row>
    <row r="17" spans="1:10" ht="33.049999999999997" customHeight="1" x14ac:dyDescent="0.25">
      <c r="A17" s="950"/>
      <c r="B17" s="105"/>
      <c r="C17" s="20" t="s">
        <v>21</v>
      </c>
      <c r="D17" s="21" t="s">
        <v>2362</v>
      </c>
      <c r="E17" s="22">
        <f>21909.01+6425.79+45.71</f>
        <v>28380.51</v>
      </c>
      <c r="F17" s="23"/>
      <c r="G17" s="39"/>
      <c r="H17" s="65"/>
      <c r="I17" s="951"/>
    </row>
    <row r="18" spans="1:10" ht="39.299999999999997" x14ac:dyDescent="0.25">
      <c r="A18" s="950"/>
      <c r="B18" s="105"/>
      <c r="C18" s="20" t="s">
        <v>5776</v>
      </c>
      <c r="D18" s="21" t="s">
        <v>6059</v>
      </c>
      <c r="E18" s="22">
        <v>49204.88</v>
      </c>
      <c r="F18" s="23"/>
      <c r="G18" s="25"/>
      <c r="H18" s="65"/>
      <c r="I18" s="951"/>
    </row>
    <row r="19" spans="1:10" ht="33.049999999999997" customHeight="1" x14ac:dyDescent="0.25">
      <c r="A19" s="950"/>
      <c r="B19" s="105"/>
      <c r="C19" s="20"/>
      <c r="D19" s="21" t="s">
        <v>22</v>
      </c>
      <c r="E19" s="195">
        <v>5000000</v>
      </c>
      <c r="F19" s="23"/>
      <c r="G19" s="25"/>
      <c r="H19" s="26"/>
      <c r="I19" s="951"/>
    </row>
    <row r="20" spans="1:10" ht="37.5" customHeight="1" x14ac:dyDescent="0.25">
      <c r="A20" s="950"/>
      <c r="B20" s="105"/>
      <c r="C20" s="958" t="s">
        <v>23</v>
      </c>
      <c r="D20" s="953"/>
      <c r="E20" s="27">
        <f>SUM(E9:E19)</f>
        <v>47598424.32</v>
      </c>
      <c r="F20" s="952" t="s">
        <v>24</v>
      </c>
      <c r="G20" s="958"/>
      <c r="H20" s="28">
        <f>SUM(H10:H14)</f>
        <v>47598424.32</v>
      </c>
      <c r="I20" s="951"/>
      <c r="J20" s="50"/>
    </row>
    <row r="21" spans="1:10" ht="22.6" customHeight="1" x14ac:dyDescent="0.25">
      <c r="A21" s="950"/>
      <c r="B21" s="105"/>
      <c r="F21" s="264"/>
      <c r="G21" s="263" t="s">
        <v>1457</v>
      </c>
      <c r="H21" s="124">
        <f>26042920.87-91096.13-162327.11</f>
        <v>25789497.630000003</v>
      </c>
      <c r="I21" s="951"/>
    </row>
    <row r="22" spans="1:10" ht="15.05" x14ac:dyDescent="0.25">
      <c r="A22" s="950"/>
      <c r="B22" s="105"/>
      <c r="F22" s="952" t="s">
        <v>1458</v>
      </c>
      <c r="G22" s="953"/>
      <c r="H22" s="28">
        <f>SUM(H20:H21)</f>
        <v>73387921.950000003</v>
      </c>
      <c r="I22" s="951"/>
    </row>
  </sheetData>
  <mergeCells count="9">
    <mergeCell ref="A1:A22"/>
    <mergeCell ref="I1:I22"/>
    <mergeCell ref="F22:G22"/>
    <mergeCell ref="C1:H1"/>
    <mergeCell ref="C2:H2"/>
    <mergeCell ref="C6:E6"/>
    <mergeCell ref="F6:H6"/>
    <mergeCell ref="C20:D20"/>
    <mergeCell ref="F20:G20"/>
  </mergeCells>
  <printOptions horizontalCentered="1"/>
  <pageMargins left="0.19685039370078741" right="0.59055118110236227" top="0.59055118110236227" bottom="0.59055118110236227" header="0.51181102362204722" footer="0.51181102362204722"/>
  <pageSetup paperSize="9" scale="85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2"/>
  <sheetViews>
    <sheetView topLeftCell="A736" zoomScaleNormal="100" workbookViewId="0">
      <selection activeCell="A773" sqref="A773"/>
    </sheetView>
  </sheetViews>
  <sheetFormatPr defaultRowHeight="10.5" x14ac:dyDescent="0.2"/>
  <cols>
    <col min="1" max="1" width="5.125" style="529" customWidth="1"/>
    <col min="2" max="2" width="13" style="529" customWidth="1"/>
    <col min="3" max="3" width="50.5" style="529" customWidth="1"/>
    <col min="4" max="4" width="11.5" style="550" customWidth="1"/>
    <col min="5" max="5" width="20.875" style="529" bestFit="1" customWidth="1"/>
    <col min="6" max="6" width="20" style="529" bestFit="1" customWidth="1"/>
    <col min="7" max="7" width="19.5" style="529" bestFit="1" customWidth="1"/>
    <col min="8" max="8" width="17.625" style="529" bestFit="1" customWidth="1"/>
    <col min="9" max="256" width="9.125" style="529"/>
    <col min="257" max="257" width="5.125" style="529" customWidth="1"/>
    <col min="258" max="258" width="13" style="529" customWidth="1"/>
    <col min="259" max="259" width="50.5" style="529" customWidth="1"/>
    <col min="260" max="260" width="11.5" style="529" customWidth="1"/>
    <col min="261" max="261" width="20.875" style="529" bestFit="1" customWidth="1"/>
    <col min="262" max="262" width="20" style="529" bestFit="1" customWidth="1"/>
    <col min="263" max="263" width="19.5" style="529" bestFit="1" customWidth="1"/>
    <col min="264" max="264" width="17.625" style="529" bestFit="1" customWidth="1"/>
    <col min="265" max="512" width="9.125" style="529"/>
    <col min="513" max="513" width="5.125" style="529" customWidth="1"/>
    <col min="514" max="514" width="13" style="529" customWidth="1"/>
    <col min="515" max="515" width="50.5" style="529" customWidth="1"/>
    <col min="516" max="516" width="11.5" style="529" customWidth="1"/>
    <col min="517" max="517" width="20.875" style="529" bestFit="1" customWidth="1"/>
    <col min="518" max="518" width="20" style="529" bestFit="1" customWidth="1"/>
    <col min="519" max="519" width="19.5" style="529" bestFit="1" customWidth="1"/>
    <col min="520" max="520" width="17.625" style="529" bestFit="1" customWidth="1"/>
    <col min="521" max="768" width="9.125" style="529"/>
    <col min="769" max="769" width="5.125" style="529" customWidth="1"/>
    <col min="770" max="770" width="13" style="529" customWidth="1"/>
    <col min="771" max="771" width="50.5" style="529" customWidth="1"/>
    <col min="772" max="772" width="11.5" style="529" customWidth="1"/>
    <col min="773" max="773" width="20.875" style="529" bestFit="1" customWidth="1"/>
    <col min="774" max="774" width="20" style="529" bestFit="1" customWidth="1"/>
    <col min="775" max="775" width="19.5" style="529" bestFit="1" customWidth="1"/>
    <col min="776" max="776" width="17.625" style="529" bestFit="1" customWidth="1"/>
    <col min="777" max="1024" width="9.125" style="529"/>
    <col min="1025" max="1025" width="5.125" style="529" customWidth="1"/>
    <col min="1026" max="1026" width="13" style="529" customWidth="1"/>
    <col min="1027" max="1027" width="50.5" style="529" customWidth="1"/>
    <col min="1028" max="1028" width="11.5" style="529" customWidth="1"/>
    <col min="1029" max="1029" width="20.875" style="529" bestFit="1" customWidth="1"/>
    <col min="1030" max="1030" width="20" style="529" bestFit="1" customWidth="1"/>
    <col min="1031" max="1031" width="19.5" style="529" bestFit="1" customWidth="1"/>
    <col min="1032" max="1032" width="17.625" style="529" bestFit="1" customWidth="1"/>
    <col min="1033" max="1280" width="9.125" style="529"/>
    <col min="1281" max="1281" width="5.125" style="529" customWidth="1"/>
    <col min="1282" max="1282" width="13" style="529" customWidth="1"/>
    <col min="1283" max="1283" width="50.5" style="529" customWidth="1"/>
    <col min="1284" max="1284" width="11.5" style="529" customWidth="1"/>
    <col min="1285" max="1285" width="20.875" style="529" bestFit="1" customWidth="1"/>
    <col min="1286" max="1286" width="20" style="529" bestFit="1" customWidth="1"/>
    <col min="1287" max="1287" width="19.5" style="529" bestFit="1" customWidth="1"/>
    <col min="1288" max="1288" width="17.625" style="529" bestFit="1" customWidth="1"/>
    <col min="1289" max="1536" width="9.125" style="529"/>
    <col min="1537" max="1537" width="5.125" style="529" customWidth="1"/>
    <col min="1538" max="1538" width="13" style="529" customWidth="1"/>
    <col min="1539" max="1539" width="50.5" style="529" customWidth="1"/>
    <col min="1540" max="1540" width="11.5" style="529" customWidth="1"/>
    <col min="1541" max="1541" width="20.875" style="529" bestFit="1" customWidth="1"/>
    <col min="1542" max="1542" width="20" style="529" bestFit="1" customWidth="1"/>
    <col min="1543" max="1543" width="19.5" style="529" bestFit="1" customWidth="1"/>
    <col min="1544" max="1544" width="17.625" style="529" bestFit="1" customWidth="1"/>
    <col min="1545" max="1792" width="9.125" style="529"/>
    <col min="1793" max="1793" width="5.125" style="529" customWidth="1"/>
    <col min="1794" max="1794" width="13" style="529" customWidth="1"/>
    <col min="1795" max="1795" width="50.5" style="529" customWidth="1"/>
    <col min="1796" max="1796" width="11.5" style="529" customWidth="1"/>
    <col min="1797" max="1797" width="20.875" style="529" bestFit="1" customWidth="1"/>
    <col min="1798" max="1798" width="20" style="529" bestFit="1" customWidth="1"/>
    <col min="1799" max="1799" width="19.5" style="529" bestFit="1" customWidth="1"/>
    <col min="1800" max="1800" width="17.625" style="529" bestFit="1" customWidth="1"/>
    <col min="1801" max="2048" width="9.125" style="529"/>
    <col min="2049" max="2049" width="5.125" style="529" customWidth="1"/>
    <col min="2050" max="2050" width="13" style="529" customWidth="1"/>
    <col min="2051" max="2051" width="50.5" style="529" customWidth="1"/>
    <col min="2052" max="2052" width="11.5" style="529" customWidth="1"/>
    <col min="2053" max="2053" width="20.875" style="529" bestFit="1" customWidth="1"/>
    <col min="2054" max="2054" width="20" style="529" bestFit="1" customWidth="1"/>
    <col min="2055" max="2055" width="19.5" style="529" bestFit="1" customWidth="1"/>
    <col min="2056" max="2056" width="17.625" style="529" bestFit="1" customWidth="1"/>
    <col min="2057" max="2304" width="9.125" style="529"/>
    <col min="2305" max="2305" width="5.125" style="529" customWidth="1"/>
    <col min="2306" max="2306" width="13" style="529" customWidth="1"/>
    <col min="2307" max="2307" width="50.5" style="529" customWidth="1"/>
    <col min="2308" max="2308" width="11.5" style="529" customWidth="1"/>
    <col min="2309" max="2309" width="20.875" style="529" bestFit="1" customWidth="1"/>
    <col min="2310" max="2310" width="20" style="529" bestFit="1" customWidth="1"/>
    <col min="2311" max="2311" width="19.5" style="529" bestFit="1" customWidth="1"/>
    <col min="2312" max="2312" width="17.625" style="529" bestFit="1" customWidth="1"/>
    <col min="2313" max="2560" width="9.125" style="529"/>
    <col min="2561" max="2561" width="5.125" style="529" customWidth="1"/>
    <col min="2562" max="2562" width="13" style="529" customWidth="1"/>
    <col min="2563" max="2563" width="50.5" style="529" customWidth="1"/>
    <col min="2564" max="2564" width="11.5" style="529" customWidth="1"/>
    <col min="2565" max="2565" width="20.875" style="529" bestFit="1" customWidth="1"/>
    <col min="2566" max="2566" width="20" style="529" bestFit="1" customWidth="1"/>
    <col min="2567" max="2567" width="19.5" style="529" bestFit="1" customWidth="1"/>
    <col min="2568" max="2568" width="17.625" style="529" bestFit="1" customWidth="1"/>
    <col min="2569" max="2816" width="9.125" style="529"/>
    <col min="2817" max="2817" width="5.125" style="529" customWidth="1"/>
    <col min="2818" max="2818" width="13" style="529" customWidth="1"/>
    <col min="2819" max="2819" width="50.5" style="529" customWidth="1"/>
    <col min="2820" max="2820" width="11.5" style="529" customWidth="1"/>
    <col min="2821" max="2821" width="20.875" style="529" bestFit="1" customWidth="1"/>
    <col min="2822" max="2822" width="20" style="529" bestFit="1" customWidth="1"/>
    <col min="2823" max="2823" width="19.5" style="529" bestFit="1" customWidth="1"/>
    <col min="2824" max="2824" width="17.625" style="529" bestFit="1" customWidth="1"/>
    <col min="2825" max="3072" width="9.125" style="529"/>
    <col min="3073" max="3073" width="5.125" style="529" customWidth="1"/>
    <col min="3074" max="3074" width="13" style="529" customWidth="1"/>
    <col min="3075" max="3075" width="50.5" style="529" customWidth="1"/>
    <col min="3076" max="3076" width="11.5" style="529" customWidth="1"/>
    <col min="3077" max="3077" width="20.875" style="529" bestFit="1" customWidth="1"/>
    <col min="3078" max="3078" width="20" style="529" bestFit="1" customWidth="1"/>
    <col min="3079" max="3079" width="19.5" style="529" bestFit="1" customWidth="1"/>
    <col min="3080" max="3080" width="17.625" style="529" bestFit="1" customWidth="1"/>
    <col min="3081" max="3328" width="9.125" style="529"/>
    <col min="3329" max="3329" width="5.125" style="529" customWidth="1"/>
    <col min="3330" max="3330" width="13" style="529" customWidth="1"/>
    <col min="3331" max="3331" width="50.5" style="529" customWidth="1"/>
    <col min="3332" max="3332" width="11.5" style="529" customWidth="1"/>
    <col min="3333" max="3333" width="20.875" style="529" bestFit="1" customWidth="1"/>
    <col min="3334" max="3334" width="20" style="529" bestFit="1" customWidth="1"/>
    <col min="3335" max="3335" width="19.5" style="529" bestFit="1" customWidth="1"/>
    <col min="3336" max="3336" width="17.625" style="529" bestFit="1" customWidth="1"/>
    <col min="3337" max="3584" width="9.125" style="529"/>
    <col min="3585" max="3585" width="5.125" style="529" customWidth="1"/>
    <col min="3586" max="3586" width="13" style="529" customWidth="1"/>
    <col min="3587" max="3587" width="50.5" style="529" customWidth="1"/>
    <col min="3588" max="3588" width="11.5" style="529" customWidth="1"/>
    <col min="3589" max="3589" width="20.875" style="529" bestFit="1" customWidth="1"/>
    <col min="3590" max="3590" width="20" style="529" bestFit="1" customWidth="1"/>
    <col min="3591" max="3591" width="19.5" style="529" bestFit="1" customWidth="1"/>
    <col min="3592" max="3592" width="17.625" style="529" bestFit="1" customWidth="1"/>
    <col min="3593" max="3840" width="9.125" style="529"/>
    <col min="3841" max="3841" width="5.125" style="529" customWidth="1"/>
    <col min="3842" max="3842" width="13" style="529" customWidth="1"/>
    <col min="3843" max="3843" width="50.5" style="529" customWidth="1"/>
    <col min="3844" max="3844" width="11.5" style="529" customWidth="1"/>
    <col min="3845" max="3845" width="20.875" style="529" bestFit="1" customWidth="1"/>
    <col min="3846" max="3846" width="20" style="529" bestFit="1" customWidth="1"/>
    <col min="3847" max="3847" width="19.5" style="529" bestFit="1" customWidth="1"/>
    <col min="3848" max="3848" width="17.625" style="529" bestFit="1" customWidth="1"/>
    <col min="3849" max="4096" width="9.125" style="529"/>
    <col min="4097" max="4097" width="5.125" style="529" customWidth="1"/>
    <col min="4098" max="4098" width="13" style="529" customWidth="1"/>
    <col min="4099" max="4099" width="50.5" style="529" customWidth="1"/>
    <col min="4100" max="4100" width="11.5" style="529" customWidth="1"/>
    <col min="4101" max="4101" width="20.875" style="529" bestFit="1" customWidth="1"/>
    <col min="4102" max="4102" width="20" style="529" bestFit="1" customWidth="1"/>
    <col min="4103" max="4103" width="19.5" style="529" bestFit="1" customWidth="1"/>
    <col min="4104" max="4104" width="17.625" style="529" bestFit="1" customWidth="1"/>
    <col min="4105" max="4352" width="9.125" style="529"/>
    <col min="4353" max="4353" width="5.125" style="529" customWidth="1"/>
    <col min="4354" max="4354" width="13" style="529" customWidth="1"/>
    <col min="4355" max="4355" width="50.5" style="529" customWidth="1"/>
    <col min="4356" max="4356" width="11.5" style="529" customWidth="1"/>
    <col min="4357" max="4357" width="20.875" style="529" bestFit="1" customWidth="1"/>
    <col min="4358" max="4358" width="20" style="529" bestFit="1" customWidth="1"/>
    <col min="4359" max="4359" width="19.5" style="529" bestFit="1" customWidth="1"/>
    <col min="4360" max="4360" width="17.625" style="529" bestFit="1" customWidth="1"/>
    <col min="4361" max="4608" width="9.125" style="529"/>
    <col min="4609" max="4609" width="5.125" style="529" customWidth="1"/>
    <col min="4610" max="4610" width="13" style="529" customWidth="1"/>
    <col min="4611" max="4611" width="50.5" style="529" customWidth="1"/>
    <col min="4612" max="4612" width="11.5" style="529" customWidth="1"/>
    <col min="4613" max="4613" width="20.875" style="529" bestFit="1" customWidth="1"/>
    <col min="4614" max="4614" width="20" style="529" bestFit="1" customWidth="1"/>
    <col min="4615" max="4615" width="19.5" style="529" bestFit="1" customWidth="1"/>
    <col min="4616" max="4616" width="17.625" style="529" bestFit="1" customWidth="1"/>
    <col min="4617" max="4864" width="9.125" style="529"/>
    <col min="4865" max="4865" width="5.125" style="529" customWidth="1"/>
    <col min="4866" max="4866" width="13" style="529" customWidth="1"/>
    <col min="4867" max="4867" width="50.5" style="529" customWidth="1"/>
    <col min="4868" max="4868" width="11.5" style="529" customWidth="1"/>
    <col min="4869" max="4869" width="20.875" style="529" bestFit="1" customWidth="1"/>
    <col min="4870" max="4870" width="20" style="529" bestFit="1" customWidth="1"/>
    <col min="4871" max="4871" width="19.5" style="529" bestFit="1" customWidth="1"/>
    <col min="4872" max="4872" width="17.625" style="529" bestFit="1" customWidth="1"/>
    <col min="4873" max="5120" width="9.125" style="529"/>
    <col min="5121" max="5121" width="5.125" style="529" customWidth="1"/>
    <col min="5122" max="5122" width="13" style="529" customWidth="1"/>
    <col min="5123" max="5123" width="50.5" style="529" customWidth="1"/>
    <col min="5124" max="5124" width="11.5" style="529" customWidth="1"/>
    <col min="5125" max="5125" width="20.875" style="529" bestFit="1" customWidth="1"/>
    <col min="5126" max="5126" width="20" style="529" bestFit="1" customWidth="1"/>
    <col min="5127" max="5127" width="19.5" style="529" bestFit="1" customWidth="1"/>
    <col min="5128" max="5128" width="17.625" style="529" bestFit="1" customWidth="1"/>
    <col min="5129" max="5376" width="9.125" style="529"/>
    <col min="5377" max="5377" width="5.125" style="529" customWidth="1"/>
    <col min="5378" max="5378" width="13" style="529" customWidth="1"/>
    <col min="5379" max="5379" width="50.5" style="529" customWidth="1"/>
    <col min="5380" max="5380" width="11.5" style="529" customWidth="1"/>
    <col min="5381" max="5381" width="20.875" style="529" bestFit="1" customWidth="1"/>
    <col min="5382" max="5382" width="20" style="529" bestFit="1" customWidth="1"/>
    <col min="5383" max="5383" width="19.5" style="529" bestFit="1" customWidth="1"/>
    <col min="5384" max="5384" width="17.625" style="529" bestFit="1" customWidth="1"/>
    <col min="5385" max="5632" width="9.125" style="529"/>
    <col min="5633" max="5633" width="5.125" style="529" customWidth="1"/>
    <col min="5634" max="5634" width="13" style="529" customWidth="1"/>
    <col min="5635" max="5635" width="50.5" style="529" customWidth="1"/>
    <col min="5636" max="5636" width="11.5" style="529" customWidth="1"/>
    <col min="5637" max="5637" width="20.875" style="529" bestFit="1" customWidth="1"/>
    <col min="5638" max="5638" width="20" style="529" bestFit="1" customWidth="1"/>
    <col min="5639" max="5639" width="19.5" style="529" bestFit="1" customWidth="1"/>
    <col min="5640" max="5640" width="17.625" style="529" bestFit="1" customWidth="1"/>
    <col min="5641" max="5888" width="9.125" style="529"/>
    <col min="5889" max="5889" width="5.125" style="529" customWidth="1"/>
    <col min="5890" max="5890" width="13" style="529" customWidth="1"/>
    <col min="5891" max="5891" width="50.5" style="529" customWidth="1"/>
    <col min="5892" max="5892" width="11.5" style="529" customWidth="1"/>
    <col min="5893" max="5893" width="20.875" style="529" bestFit="1" customWidth="1"/>
    <col min="5894" max="5894" width="20" style="529" bestFit="1" customWidth="1"/>
    <col min="5895" max="5895" width="19.5" style="529" bestFit="1" customWidth="1"/>
    <col min="5896" max="5896" width="17.625" style="529" bestFit="1" customWidth="1"/>
    <col min="5897" max="6144" width="9.125" style="529"/>
    <col min="6145" max="6145" width="5.125" style="529" customWidth="1"/>
    <col min="6146" max="6146" width="13" style="529" customWidth="1"/>
    <col min="6147" max="6147" width="50.5" style="529" customWidth="1"/>
    <col min="6148" max="6148" width="11.5" style="529" customWidth="1"/>
    <col min="6149" max="6149" width="20.875" style="529" bestFit="1" customWidth="1"/>
    <col min="6150" max="6150" width="20" style="529" bestFit="1" customWidth="1"/>
    <col min="6151" max="6151" width="19.5" style="529" bestFit="1" customWidth="1"/>
    <col min="6152" max="6152" width="17.625" style="529" bestFit="1" customWidth="1"/>
    <col min="6153" max="6400" width="9.125" style="529"/>
    <col min="6401" max="6401" width="5.125" style="529" customWidth="1"/>
    <col min="6402" max="6402" width="13" style="529" customWidth="1"/>
    <col min="6403" max="6403" width="50.5" style="529" customWidth="1"/>
    <col min="6404" max="6404" width="11.5" style="529" customWidth="1"/>
    <col min="6405" max="6405" width="20.875" style="529" bestFit="1" customWidth="1"/>
    <col min="6406" max="6406" width="20" style="529" bestFit="1" customWidth="1"/>
    <col min="6407" max="6407" width="19.5" style="529" bestFit="1" customWidth="1"/>
    <col min="6408" max="6408" width="17.625" style="529" bestFit="1" customWidth="1"/>
    <col min="6409" max="6656" width="9.125" style="529"/>
    <col min="6657" max="6657" width="5.125" style="529" customWidth="1"/>
    <col min="6658" max="6658" width="13" style="529" customWidth="1"/>
    <col min="6659" max="6659" width="50.5" style="529" customWidth="1"/>
    <col min="6660" max="6660" width="11.5" style="529" customWidth="1"/>
    <col min="6661" max="6661" width="20.875" style="529" bestFit="1" customWidth="1"/>
    <col min="6662" max="6662" width="20" style="529" bestFit="1" customWidth="1"/>
    <col min="6663" max="6663" width="19.5" style="529" bestFit="1" customWidth="1"/>
    <col min="6664" max="6664" width="17.625" style="529" bestFit="1" customWidth="1"/>
    <col min="6665" max="6912" width="9.125" style="529"/>
    <col min="6913" max="6913" width="5.125" style="529" customWidth="1"/>
    <col min="6914" max="6914" width="13" style="529" customWidth="1"/>
    <col min="6915" max="6915" width="50.5" style="529" customWidth="1"/>
    <col min="6916" max="6916" width="11.5" style="529" customWidth="1"/>
    <col min="6917" max="6917" width="20.875" style="529" bestFit="1" customWidth="1"/>
    <col min="6918" max="6918" width="20" style="529" bestFit="1" customWidth="1"/>
    <col min="6919" max="6919" width="19.5" style="529" bestFit="1" customWidth="1"/>
    <col min="6920" max="6920" width="17.625" style="529" bestFit="1" customWidth="1"/>
    <col min="6921" max="7168" width="9.125" style="529"/>
    <col min="7169" max="7169" width="5.125" style="529" customWidth="1"/>
    <col min="7170" max="7170" width="13" style="529" customWidth="1"/>
    <col min="7171" max="7171" width="50.5" style="529" customWidth="1"/>
    <col min="7172" max="7172" width="11.5" style="529" customWidth="1"/>
    <col min="7173" max="7173" width="20.875" style="529" bestFit="1" customWidth="1"/>
    <col min="7174" max="7174" width="20" style="529" bestFit="1" customWidth="1"/>
    <col min="7175" max="7175" width="19.5" style="529" bestFit="1" customWidth="1"/>
    <col min="7176" max="7176" width="17.625" style="529" bestFit="1" customWidth="1"/>
    <col min="7177" max="7424" width="9.125" style="529"/>
    <col min="7425" max="7425" width="5.125" style="529" customWidth="1"/>
    <col min="7426" max="7426" width="13" style="529" customWidth="1"/>
    <col min="7427" max="7427" width="50.5" style="529" customWidth="1"/>
    <col min="7428" max="7428" width="11.5" style="529" customWidth="1"/>
    <col min="7429" max="7429" width="20.875" style="529" bestFit="1" customWidth="1"/>
    <col min="7430" max="7430" width="20" style="529" bestFit="1" customWidth="1"/>
    <col min="7431" max="7431" width="19.5" style="529" bestFit="1" customWidth="1"/>
    <col min="7432" max="7432" width="17.625" style="529" bestFit="1" customWidth="1"/>
    <col min="7433" max="7680" width="9.125" style="529"/>
    <col min="7681" max="7681" width="5.125" style="529" customWidth="1"/>
    <col min="7682" max="7682" width="13" style="529" customWidth="1"/>
    <col min="7683" max="7683" width="50.5" style="529" customWidth="1"/>
    <col min="7684" max="7684" width="11.5" style="529" customWidth="1"/>
    <col min="7685" max="7685" width="20.875" style="529" bestFit="1" customWidth="1"/>
    <col min="7686" max="7686" width="20" style="529" bestFit="1" customWidth="1"/>
    <col min="7687" max="7687" width="19.5" style="529" bestFit="1" customWidth="1"/>
    <col min="7688" max="7688" width="17.625" style="529" bestFit="1" customWidth="1"/>
    <col min="7689" max="7936" width="9.125" style="529"/>
    <col min="7937" max="7937" width="5.125" style="529" customWidth="1"/>
    <col min="7938" max="7938" width="13" style="529" customWidth="1"/>
    <col min="7939" max="7939" width="50.5" style="529" customWidth="1"/>
    <col min="7940" max="7940" width="11.5" style="529" customWidth="1"/>
    <col min="7941" max="7941" width="20.875" style="529" bestFit="1" customWidth="1"/>
    <col min="7942" max="7942" width="20" style="529" bestFit="1" customWidth="1"/>
    <col min="7943" max="7943" width="19.5" style="529" bestFit="1" customWidth="1"/>
    <col min="7944" max="7944" width="17.625" style="529" bestFit="1" customWidth="1"/>
    <col min="7945" max="8192" width="9.125" style="529"/>
    <col min="8193" max="8193" width="5.125" style="529" customWidth="1"/>
    <col min="8194" max="8194" width="13" style="529" customWidth="1"/>
    <col min="8195" max="8195" width="50.5" style="529" customWidth="1"/>
    <col min="8196" max="8196" width="11.5" style="529" customWidth="1"/>
    <col min="8197" max="8197" width="20.875" style="529" bestFit="1" customWidth="1"/>
    <col min="8198" max="8198" width="20" style="529" bestFit="1" customWidth="1"/>
    <col min="8199" max="8199" width="19.5" style="529" bestFit="1" customWidth="1"/>
    <col min="8200" max="8200" width="17.625" style="529" bestFit="1" customWidth="1"/>
    <col min="8201" max="8448" width="9.125" style="529"/>
    <col min="8449" max="8449" width="5.125" style="529" customWidth="1"/>
    <col min="8450" max="8450" width="13" style="529" customWidth="1"/>
    <col min="8451" max="8451" width="50.5" style="529" customWidth="1"/>
    <col min="8452" max="8452" width="11.5" style="529" customWidth="1"/>
    <col min="8453" max="8453" width="20.875" style="529" bestFit="1" customWidth="1"/>
    <col min="8454" max="8454" width="20" style="529" bestFit="1" customWidth="1"/>
    <col min="8455" max="8455" width="19.5" style="529" bestFit="1" customWidth="1"/>
    <col min="8456" max="8456" width="17.625" style="529" bestFit="1" customWidth="1"/>
    <col min="8457" max="8704" width="9.125" style="529"/>
    <col min="8705" max="8705" width="5.125" style="529" customWidth="1"/>
    <col min="8706" max="8706" width="13" style="529" customWidth="1"/>
    <col min="8707" max="8707" width="50.5" style="529" customWidth="1"/>
    <col min="8708" max="8708" width="11.5" style="529" customWidth="1"/>
    <col min="8709" max="8709" width="20.875" style="529" bestFit="1" customWidth="1"/>
    <col min="8710" max="8710" width="20" style="529" bestFit="1" customWidth="1"/>
    <col min="8711" max="8711" width="19.5" style="529" bestFit="1" customWidth="1"/>
    <col min="8712" max="8712" width="17.625" style="529" bestFit="1" customWidth="1"/>
    <col min="8713" max="8960" width="9.125" style="529"/>
    <col min="8961" max="8961" width="5.125" style="529" customWidth="1"/>
    <col min="8962" max="8962" width="13" style="529" customWidth="1"/>
    <col min="8963" max="8963" width="50.5" style="529" customWidth="1"/>
    <col min="8964" max="8964" width="11.5" style="529" customWidth="1"/>
    <col min="8965" max="8965" width="20.875" style="529" bestFit="1" customWidth="1"/>
    <col min="8966" max="8966" width="20" style="529" bestFit="1" customWidth="1"/>
    <col min="8967" max="8967" width="19.5" style="529" bestFit="1" customWidth="1"/>
    <col min="8968" max="8968" width="17.625" style="529" bestFit="1" customWidth="1"/>
    <col min="8969" max="9216" width="9.125" style="529"/>
    <col min="9217" max="9217" width="5.125" style="529" customWidth="1"/>
    <col min="9218" max="9218" width="13" style="529" customWidth="1"/>
    <col min="9219" max="9219" width="50.5" style="529" customWidth="1"/>
    <col min="9220" max="9220" width="11.5" style="529" customWidth="1"/>
    <col min="9221" max="9221" width="20.875" style="529" bestFit="1" customWidth="1"/>
    <col min="9222" max="9222" width="20" style="529" bestFit="1" customWidth="1"/>
    <col min="9223" max="9223" width="19.5" style="529" bestFit="1" customWidth="1"/>
    <col min="9224" max="9224" width="17.625" style="529" bestFit="1" customWidth="1"/>
    <col min="9225" max="9472" width="9.125" style="529"/>
    <col min="9473" max="9473" width="5.125" style="529" customWidth="1"/>
    <col min="9474" max="9474" width="13" style="529" customWidth="1"/>
    <col min="9475" max="9475" width="50.5" style="529" customWidth="1"/>
    <col min="9476" max="9476" width="11.5" style="529" customWidth="1"/>
    <col min="9477" max="9477" width="20.875" style="529" bestFit="1" customWidth="1"/>
    <col min="9478" max="9478" width="20" style="529" bestFit="1" customWidth="1"/>
    <col min="9479" max="9479" width="19.5" style="529" bestFit="1" customWidth="1"/>
    <col min="9480" max="9480" width="17.625" style="529" bestFit="1" customWidth="1"/>
    <col min="9481" max="9728" width="9.125" style="529"/>
    <col min="9729" max="9729" width="5.125" style="529" customWidth="1"/>
    <col min="9730" max="9730" width="13" style="529" customWidth="1"/>
    <col min="9731" max="9731" width="50.5" style="529" customWidth="1"/>
    <col min="9732" max="9732" width="11.5" style="529" customWidth="1"/>
    <col min="9733" max="9733" width="20.875" style="529" bestFit="1" customWidth="1"/>
    <col min="9734" max="9734" width="20" style="529" bestFit="1" customWidth="1"/>
    <col min="9735" max="9735" width="19.5" style="529" bestFit="1" customWidth="1"/>
    <col min="9736" max="9736" width="17.625" style="529" bestFit="1" customWidth="1"/>
    <col min="9737" max="9984" width="9.125" style="529"/>
    <col min="9985" max="9985" width="5.125" style="529" customWidth="1"/>
    <col min="9986" max="9986" width="13" style="529" customWidth="1"/>
    <col min="9987" max="9987" width="50.5" style="529" customWidth="1"/>
    <col min="9988" max="9988" width="11.5" style="529" customWidth="1"/>
    <col min="9989" max="9989" width="20.875" style="529" bestFit="1" customWidth="1"/>
    <col min="9990" max="9990" width="20" style="529" bestFit="1" customWidth="1"/>
    <col min="9991" max="9991" width="19.5" style="529" bestFit="1" customWidth="1"/>
    <col min="9992" max="9992" width="17.625" style="529" bestFit="1" customWidth="1"/>
    <col min="9993" max="10240" width="9.125" style="529"/>
    <col min="10241" max="10241" width="5.125" style="529" customWidth="1"/>
    <col min="10242" max="10242" width="13" style="529" customWidth="1"/>
    <col min="10243" max="10243" width="50.5" style="529" customWidth="1"/>
    <col min="10244" max="10244" width="11.5" style="529" customWidth="1"/>
    <col min="10245" max="10245" width="20.875" style="529" bestFit="1" customWidth="1"/>
    <col min="10246" max="10246" width="20" style="529" bestFit="1" customWidth="1"/>
    <col min="10247" max="10247" width="19.5" style="529" bestFit="1" customWidth="1"/>
    <col min="10248" max="10248" width="17.625" style="529" bestFit="1" customWidth="1"/>
    <col min="10249" max="10496" width="9.125" style="529"/>
    <col min="10497" max="10497" width="5.125" style="529" customWidth="1"/>
    <col min="10498" max="10498" width="13" style="529" customWidth="1"/>
    <col min="10499" max="10499" width="50.5" style="529" customWidth="1"/>
    <col min="10500" max="10500" width="11.5" style="529" customWidth="1"/>
    <col min="10501" max="10501" width="20.875" style="529" bestFit="1" customWidth="1"/>
    <col min="10502" max="10502" width="20" style="529" bestFit="1" customWidth="1"/>
    <col min="10503" max="10503" width="19.5" style="529" bestFit="1" customWidth="1"/>
    <col min="10504" max="10504" width="17.625" style="529" bestFit="1" customWidth="1"/>
    <col min="10505" max="10752" width="9.125" style="529"/>
    <col min="10753" max="10753" width="5.125" style="529" customWidth="1"/>
    <col min="10754" max="10754" width="13" style="529" customWidth="1"/>
    <col min="10755" max="10755" width="50.5" style="529" customWidth="1"/>
    <col min="10756" max="10756" width="11.5" style="529" customWidth="1"/>
    <col min="10757" max="10757" width="20.875" style="529" bestFit="1" customWidth="1"/>
    <col min="10758" max="10758" width="20" style="529" bestFit="1" customWidth="1"/>
    <col min="10759" max="10759" width="19.5" style="529" bestFit="1" customWidth="1"/>
    <col min="10760" max="10760" width="17.625" style="529" bestFit="1" customWidth="1"/>
    <col min="10761" max="11008" width="9.125" style="529"/>
    <col min="11009" max="11009" width="5.125" style="529" customWidth="1"/>
    <col min="11010" max="11010" width="13" style="529" customWidth="1"/>
    <col min="11011" max="11011" width="50.5" style="529" customWidth="1"/>
    <col min="11012" max="11012" width="11.5" style="529" customWidth="1"/>
    <col min="11013" max="11013" width="20.875" style="529" bestFit="1" customWidth="1"/>
    <col min="11014" max="11014" width="20" style="529" bestFit="1" customWidth="1"/>
    <col min="11015" max="11015" width="19.5" style="529" bestFit="1" customWidth="1"/>
    <col min="11016" max="11016" width="17.625" style="529" bestFit="1" customWidth="1"/>
    <col min="11017" max="11264" width="9.125" style="529"/>
    <col min="11265" max="11265" width="5.125" style="529" customWidth="1"/>
    <col min="11266" max="11266" width="13" style="529" customWidth="1"/>
    <col min="11267" max="11267" width="50.5" style="529" customWidth="1"/>
    <col min="11268" max="11268" width="11.5" style="529" customWidth="1"/>
    <col min="11269" max="11269" width="20.875" style="529" bestFit="1" customWidth="1"/>
    <col min="11270" max="11270" width="20" style="529" bestFit="1" customWidth="1"/>
    <col min="11271" max="11271" width="19.5" style="529" bestFit="1" customWidth="1"/>
    <col min="11272" max="11272" width="17.625" style="529" bestFit="1" customWidth="1"/>
    <col min="11273" max="11520" width="9.125" style="529"/>
    <col min="11521" max="11521" width="5.125" style="529" customWidth="1"/>
    <col min="11522" max="11522" width="13" style="529" customWidth="1"/>
    <col min="11523" max="11523" width="50.5" style="529" customWidth="1"/>
    <col min="11524" max="11524" width="11.5" style="529" customWidth="1"/>
    <col min="11525" max="11525" width="20.875" style="529" bestFit="1" customWidth="1"/>
    <col min="11526" max="11526" width="20" style="529" bestFit="1" customWidth="1"/>
    <col min="11527" max="11527" width="19.5" style="529" bestFit="1" customWidth="1"/>
    <col min="11528" max="11528" width="17.625" style="529" bestFit="1" customWidth="1"/>
    <col min="11529" max="11776" width="9.125" style="529"/>
    <col min="11777" max="11777" width="5.125" style="529" customWidth="1"/>
    <col min="11778" max="11778" width="13" style="529" customWidth="1"/>
    <col min="11779" max="11779" width="50.5" style="529" customWidth="1"/>
    <col min="11780" max="11780" width="11.5" style="529" customWidth="1"/>
    <col min="11781" max="11781" width="20.875" style="529" bestFit="1" customWidth="1"/>
    <col min="11782" max="11782" width="20" style="529" bestFit="1" customWidth="1"/>
    <col min="11783" max="11783" width="19.5" style="529" bestFit="1" customWidth="1"/>
    <col min="11784" max="11784" width="17.625" style="529" bestFit="1" customWidth="1"/>
    <col min="11785" max="12032" width="9.125" style="529"/>
    <col min="12033" max="12033" width="5.125" style="529" customWidth="1"/>
    <col min="12034" max="12034" width="13" style="529" customWidth="1"/>
    <col min="12035" max="12035" width="50.5" style="529" customWidth="1"/>
    <col min="12036" max="12036" width="11.5" style="529" customWidth="1"/>
    <col min="12037" max="12037" width="20.875" style="529" bestFit="1" customWidth="1"/>
    <col min="12038" max="12038" width="20" style="529" bestFit="1" customWidth="1"/>
    <col min="12039" max="12039" width="19.5" style="529" bestFit="1" customWidth="1"/>
    <col min="12040" max="12040" width="17.625" style="529" bestFit="1" customWidth="1"/>
    <col min="12041" max="12288" width="9.125" style="529"/>
    <col min="12289" max="12289" width="5.125" style="529" customWidth="1"/>
    <col min="12290" max="12290" width="13" style="529" customWidth="1"/>
    <col min="12291" max="12291" width="50.5" style="529" customWidth="1"/>
    <col min="12292" max="12292" width="11.5" style="529" customWidth="1"/>
    <col min="12293" max="12293" width="20.875" style="529" bestFit="1" customWidth="1"/>
    <col min="12294" max="12294" width="20" style="529" bestFit="1" customWidth="1"/>
    <col min="12295" max="12295" width="19.5" style="529" bestFit="1" customWidth="1"/>
    <col min="12296" max="12296" width="17.625" style="529" bestFit="1" customWidth="1"/>
    <col min="12297" max="12544" width="9.125" style="529"/>
    <col min="12545" max="12545" width="5.125" style="529" customWidth="1"/>
    <col min="12546" max="12546" width="13" style="529" customWidth="1"/>
    <col min="12547" max="12547" width="50.5" style="529" customWidth="1"/>
    <col min="12548" max="12548" width="11.5" style="529" customWidth="1"/>
    <col min="12549" max="12549" width="20.875" style="529" bestFit="1" customWidth="1"/>
    <col min="12550" max="12550" width="20" style="529" bestFit="1" customWidth="1"/>
    <col min="12551" max="12551" width="19.5" style="529" bestFit="1" customWidth="1"/>
    <col min="12552" max="12552" width="17.625" style="529" bestFit="1" customWidth="1"/>
    <col min="12553" max="12800" width="9.125" style="529"/>
    <col min="12801" max="12801" width="5.125" style="529" customWidth="1"/>
    <col min="12802" max="12802" width="13" style="529" customWidth="1"/>
    <col min="12803" max="12803" width="50.5" style="529" customWidth="1"/>
    <col min="12804" max="12804" width="11.5" style="529" customWidth="1"/>
    <col min="12805" max="12805" width="20.875" style="529" bestFit="1" customWidth="1"/>
    <col min="12806" max="12806" width="20" style="529" bestFit="1" customWidth="1"/>
    <col min="12807" max="12807" width="19.5" style="529" bestFit="1" customWidth="1"/>
    <col min="12808" max="12808" width="17.625" style="529" bestFit="1" customWidth="1"/>
    <col min="12809" max="13056" width="9.125" style="529"/>
    <col min="13057" max="13057" width="5.125" style="529" customWidth="1"/>
    <col min="13058" max="13058" width="13" style="529" customWidth="1"/>
    <col min="13059" max="13059" width="50.5" style="529" customWidth="1"/>
    <col min="13060" max="13060" width="11.5" style="529" customWidth="1"/>
    <col min="13061" max="13061" width="20.875" style="529" bestFit="1" customWidth="1"/>
    <col min="13062" max="13062" width="20" style="529" bestFit="1" customWidth="1"/>
    <col min="13063" max="13063" width="19.5" style="529" bestFit="1" customWidth="1"/>
    <col min="13064" max="13064" width="17.625" style="529" bestFit="1" customWidth="1"/>
    <col min="13065" max="13312" width="9.125" style="529"/>
    <col min="13313" max="13313" width="5.125" style="529" customWidth="1"/>
    <col min="13314" max="13314" width="13" style="529" customWidth="1"/>
    <col min="13315" max="13315" width="50.5" style="529" customWidth="1"/>
    <col min="13316" max="13316" width="11.5" style="529" customWidth="1"/>
    <col min="13317" max="13317" width="20.875" style="529" bestFit="1" customWidth="1"/>
    <col min="13318" max="13318" width="20" style="529" bestFit="1" customWidth="1"/>
    <col min="13319" max="13319" width="19.5" style="529" bestFit="1" customWidth="1"/>
    <col min="13320" max="13320" width="17.625" style="529" bestFit="1" customWidth="1"/>
    <col min="13321" max="13568" width="9.125" style="529"/>
    <col min="13569" max="13569" width="5.125" style="529" customWidth="1"/>
    <col min="13570" max="13570" width="13" style="529" customWidth="1"/>
    <col min="13571" max="13571" width="50.5" style="529" customWidth="1"/>
    <col min="13572" max="13572" width="11.5" style="529" customWidth="1"/>
    <col min="13573" max="13573" width="20.875" style="529" bestFit="1" customWidth="1"/>
    <col min="13574" max="13574" width="20" style="529" bestFit="1" customWidth="1"/>
    <col min="13575" max="13575" width="19.5" style="529" bestFit="1" customWidth="1"/>
    <col min="13576" max="13576" width="17.625" style="529" bestFit="1" customWidth="1"/>
    <col min="13577" max="13824" width="9.125" style="529"/>
    <col min="13825" max="13825" width="5.125" style="529" customWidth="1"/>
    <col min="13826" max="13826" width="13" style="529" customWidth="1"/>
    <col min="13827" max="13827" width="50.5" style="529" customWidth="1"/>
    <col min="13828" max="13828" width="11.5" style="529" customWidth="1"/>
    <col min="13829" max="13829" width="20.875" style="529" bestFit="1" customWidth="1"/>
    <col min="13830" max="13830" width="20" style="529" bestFit="1" customWidth="1"/>
    <col min="13831" max="13831" width="19.5" style="529" bestFit="1" customWidth="1"/>
    <col min="13832" max="13832" width="17.625" style="529" bestFit="1" customWidth="1"/>
    <col min="13833" max="14080" width="9.125" style="529"/>
    <col min="14081" max="14081" width="5.125" style="529" customWidth="1"/>
    <col min="14082" max="14082" width="13" style="529" customWidth="1"/>
    <col min="14083" max="14083" width="50.5" style="529" customWidth="1"/>
    <col min="14084" max="14084" width="11.5" style="529" customWidth="1"/>
    <col min="14085" max="14085" width="20.875" style="529" bestFit="1" customWidth="1"/>
    <col min="14086" max="14086" width="20" style="529" bestFit="1" customWidth="1"/>
    <col min="14087" max="14087" width="19.5" style="529" bestFit="1" customWidth="1"/>
    <col min="14088" max="14088" width="17.625" style="529" bestFit="1" customWidth="1"/>
    <col min="14089" max="14336" width="9.125" style="529"/>
    <col min="14337" max="14337" width="5.125" style="529" customWidth="1"/>
    <col min="14338" max="14338" width="13" style="529" customWidth="1"/>
    <col min="14339" max="14339" width="50.5" style="529" customWidth="1"/>
    <col min="14340" max="14340" width="11.5" style="529" customWidth="1"/>
    <col min="14341" max="14341" width="20.875" style="529" bestFit="1" customWidth="1"/>
    <col min="14342" max="14342" width="20" style="529" bestFit="1" customWidth="1"/>
    <col min="14343" max="14343" width="19.5" style="529" bestFit="1" customWidth="1"/>
    <col min="14344" max="14344" width="17.625" style="529" bestFit="1" customWidth="1"/>
    <col min="14345" max="14592" width="9.125" style="529"/>
    <col min="14593" max="14593" width="5.125" style="529" customWidth="1"/>
    <col min="14594" max="14594" width="13" style="529" customWidth="1"/>
    <col min="14595" max="14595" width="50.5" style="529" customWidth="1"/>
    <col min="14596" max="14596" width="11.5" style="529" customWidth="1"/>
    <col min="14597" max="14597" width="20.875" style="529" bestFit="1" customWidth="1"/>
    <col min="14598" max="14598" width="20" style="529" bestFit="1" customWidth="1"/>
    <col min="14599" max="14599" width="19.5" style="529" bestFit="1" customWidth="1"/>
    <col min="14600" max="14600" width="17.625" style="529" bestFit="1" customWidth="1"/>
    <col min="14601" max="14848" width="9.125" style="529"/>
    <col min="14849" max="14849" width="5.125" style="529" customWidth="1"/>
    <col min="14850" max="14850" width="13" style="529" customWidth="1"/>
    <col min="14851" max="14851" width="50.5" style="529" customWidth="1"/>
    <col min="14852" max="14852" width="11.5" style="529" customWidth="1"/>
    <col min="14853" max="14853" width="20.875" style="529" bestFit="1" customWidth="1"/>
    <col min="14854" max="14854" width="20" style="529" bestFit="1" customWidth="1"/>
    <col min="14855" max="14855" width="19.5" style="529" bestFit="1" customWidth="1"/>
    <col min="14856" max="14856" width="17.625" style="529" bestFit="1" customWidth="1"/>
    <col min="14857" max="15104" width="9.125" style="529"/>
    <col min="15105" max="15105" width="5.125" style="529" customWidth="1"/>
    <col min="15106" max="15106" width="13" style="529" customWidth="1"/>
    <col min="15107" max="15107" width="50.5" style="529" customWidth="1"/>
    <col min="15108" max="15108" width="11.5" style="529" customWidth="1"/>
    <col min="15109" max="15109" width="20.875" style="529" bestFit="1" customWidth="1"/>
    <col min="15110" max="15110" width="20" style="529" bestFit="1" customWidth="1"/>
    <col min="15111" max="15111" width="19.5" style="529" bestFit="1" customWidth="1"/>
    <col min="15112" max="15112" width="17.625" style="529" bestFit="1" customWidth="1"/>
    <col min="15113" max="15360" width="9.125" style="529"/>
    <col min="15361" max="15361" width="5.125" style="529" customWidth="1"/>
    <col min="15362" max="15362" width="13" style="529" customWidth="1"/>
    <col min="15363" max="15363" width="50.5" style="529" customWidth="1"/>
    <col min="15364" max="15364" width="11.5" style="529" customWidth="1"/>
    <col min="15365" max="15365" width="20.875" style="529" bestFit="1" customWidth="1"/>
    <col min="15366" max="15366" width="20" style="529" bestFit="1" customWidth="1"/>
    <col min="15367" max="15367" width="19.5" style="529" bestFit="1" customWidth="1"/>
    <col min="15368" max="15368" width="17.625" style="529" bestFit="1" customWidth="1"/>
    <col min="15369" max="15616" width="9.125" style="529"/>
    <col min="15617" max="15617" width="5.125" style="529" customWidth="1"/>
    <col min="15618" max="15618" width="13" style="529" customWidth="1"/>
    <col min="15619" max="15619" width="50.5" style="529" customWidth="1"/>
    <col min="15620" max="15620" width="11.5" style="529" customWidth="1"/>
    <col min="15621" max="15621" width="20.875" style="529" bestFit="1" customWidth="1"/>
    <col min="15622" max="15622" width="20" style="529" bestFit="1" customWidth="1"/>
    <col min="15623" max="15623" width="19.5" style="529" bestFit="1" customWidth="1"/>
    <col min="15624" max="15624" width="17.625" style="529" bestFit="1" customWidth="1"/>
    <col min="15625" max="15872" width="9.125" style="529"/>
    <col min="15873" max="15873" width="5.125" style="529" customWidth="1"/>
    <col min="15874" max="15874" width="13" style="529" customWidth="1"/>
    <col min="15875" max="15875" width="50.5" style="529" customWidth="1"/>
    <col min="15876" max="15876" width="11.5" style="529" customWidth="1"/>
    <col min="15877" max="15877" width="20.875" style="529" bestFit="1" customWidth="1"/>
    <col min="15878" max="15878" width="20" style="529" bestFit="1" customWidth="1"/>
    <col min="15879" max="15879" width="19.5" style="529" bestFit="1" customWidth="1"/>
    <col min="15880" max="15880" width="17.625" style="529" bestFit="1" customWidth="1"/>
    <col min="15881" max="16128" width="9.125" style="529"/>
    <col min="16129" max="16129" width="5.125" style="529" customWidth="1"/>
    <col min="16130" max="16130" width="13" style="529" customWidth="1"/>
    <col min="16131" max="16131" width="50.5" style="529" customWidth="1"/>
    <col min="16132" max="16132" width="11.5" style="529" customWidth="1"/>
    <col min="16133" max="16133" width="20.875" style="529" bestFit="1" customWidth="1"/>
    <col min="16134" max="16134" width="20" style="529" bestFit="1" customWidth="1"/>
    <col min="16135" max="16135" width="19.5" style="529" bestFit="1" customWidth="1"/>
    <col min="16136" max="16136" width="17.625" style="529" bestFit="1" customWidth="1"/>
    <col min="16137" max="16384" width="9.125" style="529"/>
  </cols>
  <sheetData>
    <row r="1" spans="1:9" ht="21.8" customHeight="1" x14ac:dyDescent="0.2">
      <c r="A1" s="1098">
        <v>82</v>
      </c>
      <c r="B1" s="1097" t="s">
        <v>5952</v>
      </c>
      <c r="C1" s="1097"/>
      <c r="D1" s="1097"/>
      <c r="E1" s="1097"/>
      <c r="F1" s="1097"/>
      <c r="G1" s="1097"/>
      <c r="H1" s="1097"/>
      <c r="I1" s="951"/>
    </row>
    <row r="2" spans="1:9" ht="4.5999999999999996" customHeight="1" x14ac:dyDescent="0.2">
      <c r="A2" s="1098"/>
      <c r="B2" s="530"/>
      <c r="C2" s="530"/>
      <c r="D2" s="530"/>
      <c r="E2" s="530"/>
      <c r="F2" s="530"/>
      <c r="G2" s="530"/>
      <c r="H2" s="530"/>
      <c r="I2" s="951"/>
    </row>
    <row r="3" spans="1:9" s="551" customFormat="1" ht="24.9" x14ac:dyDescent="0.25">
      <c r="A3" s="1098"/>
      <c r="B3" s="531" t="s">
        <v>5684</v>
      </c>
      <c r="C3" s="532" t="s">
        <v>5685</v>
      </c>
      <c r="D3" s="532" t="s">
        <v>5686</v>
      </c>
      <c r="E3" s="532" t="s">
        <v>6551</v>
      </c>
      <c r="F3" s="532" t="s">
        <v>5953</v>
      </c>
      <c r="G3" s="532" t="s">
        <v>5954</v>
      </c>
      <c r="H3" s="533" t="s">
        <v>5955</v>
      </c>
      <c r="I3" s="951"/>
    </row>
    <row r="4" spans="1:9" ht="13.1" x14ac:dyDescent="0.25">
      <c r="A4" s="1098"/>
      <c r="B4" s="552" t="s">
        <v>253</v>
      </c>
      <c r="C4" s="553" t="s">
        <v>5687</v>
      </c>
      <c r="D4" s="554" t="s">
        <v>2392</v>
      </c>
      <c r="E4" s="555">
        <v>596548</v>
      </c>
      <c r="F4" s="555">
        <v>596548</v>
      </c>
      <c r="G4" s="555">
        <v>0</v>
      </c>
      <c r="H4" s="556">
        <v>0</v>
      </c>
      <c r="I4" s="951"/>
    </row>
    <row r="5" spans="1:9" ht="12.45" x14ac:dyDescent="0.2">
      <c r="A5" s="1098"/>
      <c r="B5" s="557" t="s">
        <v>6553</v>
      </c>
      <c r="C5" s="558"/>
      <c r="D5" s="559" t="s">
        <v>5689</v>
      </c>
      <c r="E5" s="560">
        <v>596548</v>
      </c>
      <c r="F5" s="560">
        <v>596548</v>
      </c>
      <c r="G5" s="560">
        <v>0</v>
      </c>
      <c r="H5" s="561">
        <v>0</v>
      </c>
      <c r="I5" s="951"/>
    </row>
    <row r="6" spans="1:9" ht="13.1" x14ac:dyDescent="0.25">
      <c r="A6" s="1098"/>
      <c r="B6" s="562" t="s">
        <v>254</v>
      </c>
      <c r="C6" s="563" t="s">
        <v>255</v>
      </c>
      <c r="D6" s="564" t="s">
        <v>5690</v>
      </c>
      <c r="E6" s="565">
        <v>218</v>
      </c>
      <c r="F6" s="565">
        <v>218</v>
      </c>
      <c r="G6" s="565">
        <v>0</v>
      </c>
      <c r="H6" s="566">
        <v>0</v>
      </c>
      <c r="I6" s="951"/>
    </row>
    <row r="7" spans="1:9" ht="12.45" x14ac:dyDescent="0.2">
      <c r="A7" s="1098"/>
      <c r="B7" s="557" t="s">
        <v>6554</v>
      </c>
      <c r="C7" s="558"/>
      <c r="D7" s="559" t="s">
        <v>5689</v>
      </c>
      <c r="E7" s="560">
        <v>218</v>
      </c>
      <c r="F7" s="560">
        <v>218</v>
      </c>
      <c r="G7" s="560">
        <v>0</v>
      </c>
      <c r="H7" s="561">
        <v>0</v>
      </c>
      <c r="I7" s="951"/>
    </row>
    <row r="8" spans="1:9" ht="13.1" x14ac:dyDescent="0.25">
      <c r="A8" s="1098"/>
      <c r="B8" s="562" t="s">
        <v>256</v>
      </c>
      <c r="C8" s="563" t="s">
        <v>243</v>
      </c>
      <c r="D8" s="564" t="s">
        <v>5691</v>
      </c>
      <c r="E8" s="565">
        <v>17146.36</v>
      </c>
      <c r="F8" s="565">
        <v>0</v>
      </c>
      <c r="G8" s="565">
        <v>17146.36</v>
      </c>
      <c r="H8" s="566">
        <v>0</v>
      </c>
      <c r="I8" s="951"/>
    </row>
    <row r="9" spans="1:9" ht="13.1" x14ac:dyDescent="0.25">
      <c r="A9" s="1098"/>
      <c r="B9" s="562" t="s">
        <v>256</v>
      </c>
      <c r="C9" s="563" t="s">
        <v>243</v>
      </c>
      <c r="D9" s="564" t="s">
        <v>5716</v>
      </c>
      <c r="E9" s="565">
        <v>10000</v>
      </c>
      <c r="F9" s="565">
        <v>0</v>
      </c>
      <c r="G9" s="565">
        <v>10000</v>
      </c>
      <c r="H9" s="566">
        <v>0</v>
      </c>
      <c r="I9" s="951"/>
    </row>
    <row r="10" spans="1:9" ht="13.1" x14ac:dyDescent="0.25">
      <c r="A10" s="1098"/>
      <c r="B10" s="562" t="s">
        <v>256</v>
      </c>
      <c r="C10" s="563" t="s">
        <v>243</v>
      </c>
      <c r="D10" s="564" t="s">
        <v>5705</v>
      </c>
      <c r="E10" s="565">
        <v>8100</v>
      </c>
      <c r="F10" s="565">
        <v>0</v>
      </c>
      <c r="G10" s="565">
        <v>8100</v>
      </c>
      <c r="H10" s="566">
        <v>0</v>
      </c>
      <c r="I10" s="951"/>
    </row>
    <row r="11" spans="1:9" ht="13.1" x14ac:dyDescent="0.25">
      <c r="A11" s="1098"/>
      <c r="B11" s="562" t="s">
        <v>256</v>
      </c>
      <c r="C11" s="563" t="s">
        <v>243</v>
      </c>
      <c r="D11" s="564" t="s">
        <v>5692</v>
      </c>
      <c r="E11" s="565">
        <v>4000</v>
      </c>
      <c r="F11" s="565">
        <v>0</v>
      </c>
      <c r="G11" s="565">
        <v>4000</v>
      </c>
      <c r="H11" s="566">
        <v>0</v>
      </c>
      <c r="I11" s="951"/>
    </row>
    <row r="12" spans="1:9" ht="13.1" x14ac:dyDescent="0.25">
      <c r="A12" s="1098"/>
      <c r="B12" s="562" t="s">
        <v>256</v>
      </c>
      <c r="C12" s="563" t="s">
        <v>243</v>
      </c>
      <c r="D12" s="564" t="s">
        <v>5694</v>
      </c>
      <c r="E12" s="565">
        <v>22000</v>
      </c>
      <c r="F12" s="565">
        <v>0</v>
      </c>
      <c r="G12" s="565">
        <v>22000</v>
      </c>
      <c r="H12" s="566">
        <v>0</v>
      </c>
      <c r="I12" s="951"/>
    </row>
    <row r="13" spans="1:9" ht="13.1" x14ac:dyDescent="0.25">
      <c r="A13" s="1098"/>
      <c r="B13" s="562" t="s">
        <v>256</v>
      </c>
      <c r="C13" s="563" t="s">
        <v>243</v>
      </c>
      <c r="D13" s="564" t="s">
        <v>5695</v>
      </c>
      <c r="E13" s="565">
        <v>344.36</v>
      </c>
      <c r="F13" s="565">
        <v>0</v>
      </c>
      <c r="G13" s="565">
        <v>0</v>
      </c>
      <c r="H13" s="566">
        <v>344.36</v>
      </c>
      <c r="I13" s="951"/>
    </row>
    <row r="14" spans="1:9" ht="13.1" x14ac:dyDescent="0.25">
      <c r="A14" s="1098"/>
      <c r="B14" s="562" t="s">
        <v>256</v>
      </c>
      <c r="C14" s="563" t="s">
        <v>243</v>
      </c>
      <c r="D14" s="564" t="s">
        <v>5696</v>
      </c>
      <c r="E14" s="565">
        <v>1414701.23</v>
      </c>
      <c r="F14" s="565">
        <v>214001.5</v>
      </c>
      <c r="G14" s="565">
        <v>943852.37</v>
      </c>
      <c r="H14" s="566">
        <v>256847.35999999999</v>
      </c>
      <c r="I14" s="951"/>
    </row>
    <row r="15" spans="1:9" ht="13.1" x14ac:dyDescent="0.25">
      <c r="A15" s="1098"/>
      <c r="B15" s="562" t="s">
        <v>256</v>
      </c>
      <c r="C15" s="563" t="s">
        <v>243</v>
      </c>
      <c r="D15" s="564" t="s">
        <v>5690</v>
      </c>
      <c r="E15" s="565">
        <v>1075724.6599999999</v>
      </c>
      <c r="F15" s="565">
        <v>391229.95</v>
      </c>
      <c r="G15" s="565">
        <v>659258.81999999995</v>
      </c>
      <c r="H15" s="566">
        <v>25235.89</v>
      </c>
      <c r="I15" s="951"/>
    </row>
    <row r="16" spans="1:9" ht="13.1" x14ac:dyDescent="0.25">
      <c r="A16" s="1098"/>
      <c r="B16" s="562" t="s">
        <v>256</v>
      </c>
      <c r="C16" s="563" t="s">
        <v>243</v>
      </c>
      <c r="D16" s="564" t="s">
        <v>2392</v>
      </c>
      <c r="E16" s="565">
        <v>4770869.2699999996</v>
      </c>
      <c r="F16" s="565">
        <v>4383221</v>
      </c>
      <c r="G16" s="565">
        <v>319783.14</v>
      </c>
      <c r="H16" s="566">
        <v>67865.13</v>
      </c>
      <c r="I16" s="951"/>
    </row>
    <row r="17" spans="1:9" ht="12.45" x14ac:dyDescent="0.2">
      <c r="A17" s="1098"/>
      <c r="B17" s="557" t="s">
        <v>6555</v>
      </c>
      <c r="C17" s="558"/>
      <c r="D17" s="559" t="s">
        <v>5689</v>
      </c>
      <c r="E17" s="560">
        <v>7322885.8799999999</v>
      </c>
      <c r="F17" s="560">
        <v>4988452.45</v>
      </c>
      <c r="G17" s="560">
        <v>1984140.69</v>
      </c>
      <c r="H17" s="561">
        <v>350292.74</v>
      </c>
      <c r="I17" s="951"/>
    </row>
    <row r="18" spans="1:9" ht="13.1" x14ac:dyDescent="0.25">
      <c r="A18" s="1098"/>
      <c r="B18" s="562" t="s">
        <v>257</v>
      </c>
      <c r="C18" s="563" t="s">
        <v>245</v>
      </c>
      <c r="D18" s="564" t="s">
        <v>5691</v>
      </c>
      <c r="E18" s="565">
        <v>2719.8</v>
      </c>
      <c r="F18" s="565">
        <v>33.1</v>
      </c>
      <c r="G18" s="565">
        <v>2686.7</v>
      </c>
      <c r="H18" s="566">
        <v>0</v>
      </c>
      <c r="I18" s="951"/>
    </row>
    <row r="19" spans="1:9" ht="13.1" x14ac:dyDescent="0.25">
      <c r="A19" s="1098"/>
      <c r="B19" s="562" t="s">
        <v>257</v>
      </c>
      <c r="C19" s="563" t="s">
        <v>245</v>
      </c>
      <c r="D19" s="564" t="s">
        <v>5716</v>
      </c>
      <c r="E19" s="565">
        <v>2892.6</v>
      </c>
      <c r="F19" s="565">
        <v>0</v>
      </c>
      <c r="G19" s="565">
        <v>2892.6</v>
      </c>
      <c r="H19" s="566">
        <v>0</v>
      </c>
      <c r="I19" s="951"/>
    </row>
    <row r="20" spans="1:9" ht="13.1" x14ac:dyDescent="0.25">
      <c r="A20" s="1098"/>
      <c r="B20" s="562" t="s">
        <v>257</v>
      </c>
      <c r="C20" s="563" t="s">
        <v>245</v>
      </c>
      <c r="D20" s="564" t="s">
        <v>5719</v>
      </c>
      <c r="E20" s="565">
        <v>1476.05</v>
      </c>
      <c r="F20" s="565">
        <v>0</v>
      </c>
      <c r="G20" s="565">
        <v>1476.05</v>
      </c>
      <c r="H20" s="566">
        <v>0</v>
      </c>
      <c r="I20" s="951"/>
    </row>
    <row r="21" spans="1:9" ht="13.1" x14ac:dyDescent="0.25">
      <c r="A21" s="1098"/>
      <c r="B21" s="562" t="s">
        <v>257</v>
      </c>
      <c r="C21" s="563" t="s">
        <v>245</v>
      </c>
      <c r="D21" s="564" t="s">
        <v>5705</v>
      </c>
      <c r="E21" s="565">
        <v>6153.7</v>
      </c>
      <c r="F21" s="565">
        <v>0</v>
      </c>
      <c r="G21" s="565">
        <v>6153.7</v>
      </c>
      <c r="H21" s="566">
        <v>0</v>
      </c>
      <c r="I21" s="951"/>
    </row>
    <row r="22" spans="1:9" ht="13.1" x14ac:dyDescent="0.25">
      <c r="A22" s="1098"/>
      <c r="B22" s="562" t="s">
        <v>257</v>
      </c>
      <c r="C22" s="563" t="s">
        <v>245</v>
      </c>
      <c r="D22" s="564" t="s">
        <v>5692</v>
      </c>
      <c r="E22" s="565">
        <v>3190.14</v>
      </c>
      <c r="F22" s="565">
        <v>0</v>
      </c>
      <c r="G22" s="565">
        <v>3190.14</v>
      </c>
      <c r="H22" s="566">
        <v>0</v>
      </c>
      <c r="I22" s="951"/>
    </row>
    <row r="23" spans="1:9" ht="13.1" x14ac:dyDescent="0.25">
      <c r="A23" s="1098"/>
      <c r="B23" s="562" t="s">
        <v>257</v>
      </c>
      <c r="C23" s="563" t="s">
        <v>245</v>
      </c>
      <c r="D23" s="564" t="s">
        <v>5694</v>
      </c>
      <c r="E23" s="565">
        <v>3616.66</v>
      </c>
      <c r="F23" s="565">
        <v>0</v>
      </c>
      <c r="G23" s="565">
        <v>3616.66</v>
      </c>
      <c r="H23" s="566">
        <v>0</v>
      </c>
      <c r="I23" s="951"/>
    </row>
    <row r="24" spans="1:9" ht="13.1" x14ac:dyDescent="0.25">
      <c r="A24" s="1098"/>
      <c r="B24" s="562" t="s">
        <v>257</v>
      </c>
      <c r="C24" s="563" t="s">
        <v>245</v>
      </c>
      <c r="D24" s="564" t="s">
        <v>5695</v>
      </c>
      <c r="E24" s="565">
        <v>20711.740000000002</v>
      </c>
      <c r="F24" s="565">
        <v>3463.97</v>
      </c>
      <c r="G24" s="565">
        <v>17247.77</v>
      </c>
      <c r="H24" s="566">
        <v>0</v>
      </c>
      <c r="I24" s="951"/>
    </row>
    <row r="25" spans="1:9" ht="13.1" x14ac:dyDescent="0.25">
      <c r="A25" s="1098"/>
      <c r="B25" s="562" t="s">
        <v>257</v>
      </c>
      <c r="C25" s="563" t="s">
        <v>245</v>
      </c>
      <c r="D25" s="564" t="s">
        <v>5696</v>
      </c>
      <c r="E25" s="565">
        <v>104115.61</v>
      </c>
      <c r="F25" s="565">
        <v>12933.04</v>
      </c>
      <c r="G25" s="565">
        <v>80488.3</v>
      </c>
      <c r="H25" s="566">
        <v>10694.27</v>
      </c>
      <c r="I25" s="951"/>
    </row>
    <row r="26" spans="1:9" ht="13.1" x14ac:dyDescent="0.25">
      <c r="A26" s="1098"/>
      <c r="B26" s="562" t="s">
        <v>257</v>
      </c>
      <c r="C26" s="563" t="s">
        <v>245</v>
      </c>
      <c r="D26" s="564" t="s">
        <v>5690</v>
      </c>
      <c r="E26" s="565">
        <v>78574.42</v>
      </c>
      <c r="F26" s="565">
        <v>16743.46</v>
      </c>
      <c r="G26" s="565">
        <v>61830.48</v>
      </c>
      <c r="H26" s="566">
        <v>0.48</v>
      </c>
      <c r="I26" s="951"/>
    </row>
    <row r="27" spans="1:9" ht="13.1" x14ac:dyDescent="0.25">
      <c r="A27" s="1098"/>
      <c r="B27" s="562" t="s">
        <v>257</v>
      </c>
      <c r="C27" s="563" t="s">
        <v>245</v>
      </c>
      <c r="D27" s="564" t="s">
        <v>2392</v>
      </c>
      <c r="E27" s="565">
        <v>384151.02</v>
      </c>
      <c r="F27" s="565">
        <v>324298.65999999997</v>
      </c>
      <c r="G27" s="565">
        <v>58441.41</v>
      </c>
      <c r="H27" s="566">
        <v>1410.95</v>
      </c>
      <c r="I27" s="951"/>
    </row>
    <row r="28" spans="1:9" ht="12.45" x14ac:dyDescent="0.2">
      <c r="A28" s="1098"/>
      <c r="B28" s="557" t="s">
        <v>6556</v>
      </c>
      <c r="C28" s="558"/>
      <c r="D28" s="559" t="s">
        <v>5689</v>
      </c>
      <c r="E28" s="560">
        <v>607601.74</v>
      </c>
      <c r="F28" s="560">
        <v>357472.23</v>
      </c>
      <c r="G28" s="560">
        <v>238023.81</v>
      </c>
      <c r="H28" s="561">
        <v>12105.7</v>
      </c>
      <c r="I28" s="951"/>
    </row>
    <row r="29" spans="1:9" ht="13.1" x14ac:dyDescent="0.25">
      <c r="A29" s="1098"/>
      <c r="B29" s="562" t="s">
        <v>5031</v>
      </c>
      <c r="C29" s="563" t="s">
        <v>5698</v>
      </c>
      <c r="D29" s="564" t="s">
        <v>2392</v>
      </c>
      <c r="E29" s="565">
        <v>26789.11</v>
      </c>
      <c r="F29" s="565">
        <v>26789.11</v>
      </c>
      <c r="G29" s="565">
        <v>0</v>
      </c>
      <c r="H29" s="566">
        <v>0</v>
      </c>
      <c r="I29" s="951"/>
    </row>
    <row r="30" spans="1:9" ht="12.45" x14ac:dyDescent="0.2">
      <c r="A30" s="1098"/>
      <c r="B30" s="557" t="s">
        <v>6557</v>
      </c>
      <c r="C30" s="558"/>
      <c r="D30" s="559" t="s">
        <v>5689</v>
      </c>
      <c r="E30" s="560">
        <v>26789.11</v>
      </c>
      <c r="F30" s="560">
        <v>26789.11</v>
      </c>
      <c r="G30" s="560">
        <v>0</v>
      </c>
      <c r="H30" s="561">
        <v>0</v>
      </c>
    </row>
    <row r="31" spans="1:9" ht="13.1" x14ac:dyDescent="0.25">
      <c r="A31" s="1098"/>
      <c r="B31" s="562" t="s">
        <v>3666</v>
      </c>
      <c r="C31" s="563" t="s">
        <v>5700</v>
      </c>
      <c r="D31" s="564" t="s">
        <v>5690</v>
      </c>
      <c r="E31" s="565">
        <v>1620</v>
      </c>
      <c r="F31" s="565">
        <v>0</v>
      </c>
      <c r="G31" s="565">
        <v>1620</v>
      </c>
      <c r="H31" s="566">
        <v>0</v>
      </c>
    </row>
    <row r="32" spans="1:9" ht="12.45" x14ac:dyDescent="0.2">
      <c r="A32" s="1098"/>
      <c r="B32" s="557" t="s">
        <v>6558</v>
      </c>
      <c r="C32" s="558"/>
      <c r="D32" s="559" t="s">
        <v>5689</v>
      </c>
      <c r="E32" s="560">
        <v>1620</v>
      </c>
      <c r="F32" s="560">
        <v>0</v>
      </c>
      <c r="G32" s="560">
        <v>1620</v>
      </c>
      <c r="H32" s="561">
        <v>0</v>
      </c>
    </row>
    <row r="33" spans="1:8" ht="13.1" x14ac:dyDescent="0.25">
      <c r="A33" s="1098"/>
      <c r="B33" s="562" t="s">
        <v>3976</v>
      </c>
      <c r="C33" s="563" t="s">
        <v>5702</v>
      </c>
      <c r="D33" s="564" t="s">
        <v>5690</v>
      </c>
      <c r="E33" s="565">
        <v>23482.5</v>
      </c>
      <c r="F33" s="565">
        <v>0</v>
      </c>
      <c r="G33" s="565">
        <v>23482.5</v>
      </c>
      <c r="H33" s="566">
        <v>0</v>
      </c>
    </row>
    <row r="34" spans="1:8" ht="13.1" x14ac:dyDescent="0.25">
      <c r="A34" s="1098"/>
      <c r="B34" s="562" t="s">
        <v>3976</v>
      </c>
      <c r="C34" s="563" t="s">
        <v>5702</v>
      </c>
      <c r="D34" s="564" t="s">
        <v>2392</v>
      </c>
      <c r="E34" s="565">
        <v>28303.55</v>
      </c>
      <c r="F34" s="565">
        <v>28303.55</v>
      </c>
      <c r="G34" s="565">
        <v>0</v>
      </c>
      <c r="H34" s="566">
        <v>0</v>
      </c>
    </row>
    <row r="35" spans="1:8" ht="12.45" x14ac:dyDescent="0.2">
      <c r="A35" s="1098"/>
      <c r="B35" s="557" t="s">
        <v>6559</v>
      </c>
      <c r="C35" s="558"/>
      <c r="D35" s="559" t="s">
        <v>5689</v>
      </c>
      <c r="E35" s="560">
        <v>51786.05</v>
      </c>
      <c r="F35" s="560">
        <v>28303.55</v>
      </c>
      <c r="G35" s="560">
        <v>23482.5</v>
      </c>
      <c r="H35" s="561">
        <v>0</v>
      </c>
    </row>
    <row r="36" spans="1:8" ht="13.1" x14ac:dyDescent="0.25">
      <c r="A36" s="1098"/>
      <c r="B36" s="562" t="s">
        <v>258</v>
      </c>
      <c r="C36" s="563" t="s">
        <v>5704</v>
      </c>
      <c r="D36" s="564" t="s">
        <v>5705</v>
      </c>
      <c r="E36" s="565">
        <v>300</v>
      </c>
      <c r="F36" s="565">
        <v>0</v>
      </c>
      <c r="G36" s="565">
        <v>300</v>
      </c>
      <c r="H36" s="566">
        <v>0</v>
      </c>
    </row>
    <row r="37" spans="1:8" ht="13.1" x14ac:dyDescent="0.25">
      <c r="A37" s="1098"/>
      <c r="B37" s="562" t="s">
        <v>258</v>
      </c>
      <c r="C37" s="563" t="s">
        <v>5704</v>
      </c>
      <c r="D37" s="564" t="s">
        <v>5692</v>
      </c>
      <c r="E37" s="565">
        <v>100</v>
      </c>
      <c r="F37" s="565">
        <v>0</v>
      </c>
      <c r="G37" s="565">
        <v>100</v>
      </c>
      <c r="H37" s="566">
        <v>0</v>
      </c>
    </row>
    <row r="38" spans="1:8" ht="13.1" x14ac:dyDescent="0.25">
      <c r="A38" s="1098"/>
      <c r="B38" s="562" t="s">
        <v>258</v>
      </c>
      <c r="C38" s="563" t="s">
        <v>5704</v>
      </c>
      <c r="D38" s="564" t="s">
        <v>5694</v>
      </c>
      <c r="E38" s="565">
        <v>428729</v>
      </c>
      <c r="F38" s="565">
        <v>0</v>
      </c>
      <c r="G38" s="565">
        <v>428729</v>
      </c>
      <c r="H38" s="566">
        <v>0</v>
      </c>
    </row>
    <row r="39" spans="1:8" ht="13.1" x14ac:dyDescent="0.25">
      <c r="A39" s="1098"/>
      <c r="B39" s="562" t="s">
        <v>258</v>
      </c>
      <c r="C39" s="563" t="s">
        <v>5704</v>
      </c>
      <c r="D39" s="564" t="s">
        <v>5695</v>
      </c>
      <c r="E39" s="565">
        <v>232119.87</v>
      </c>
      <c r="F39" s="565">
        <v>0</v>
      </c>
      <c r="G39" s="565">
        <v>232119.87</v>
      </c>
      <c r="H39" s="566">
        <v>0</v>
      </c>
    </row>
    <row r="40" spans="1:8" ht="13.1" x14ac:dyDescent="0.25">
      <c r="A40" s="1098"/>
      <c r="B40" s="562" t="s">
        <v>258</v>
      </c>
      <c r="C40" s="563" t="s">
        <v>5704</v>
      </c>
      <c r="D40" s="564" t="s">
        <v>5696</v>
      </c>
      <c r="E40" s="565">
        <v>15662.94</v>
      </c>
      <c r="F40" s="565">
        <v>3000</v>
      </c>
      <c r="G40" s="565">
        <v>11496.27</v>
      </c>
      <c r="H40" s="566">
        <v>1166.67</v>
      </c>
    </row>
    <row r="41" spans="1:8" ht="13.1" x14ac:dyDescent="0.25">
      <c r="A41" s="1098"/>
      <c r="B41" s="562" t="s">
        <v>258</v>
      </c>
      <c r="C41" s="563" t="s">
        <v>5704</v>
      </c>
      <c r="D41" s="564" t="s">
        <v>5690</v>
      </c>
      <c r="E41" s="565">
        <v>78215.460000000006</v>
      </c>
      <c r="F41" s="565">
        <v>23569.59</v>
      </c>
      <c r="G41" s="565">
        <v>54645.87</v>
      </c>
      <c r="H41" s="566">
        <v>0</v>
      </c>
    </row>
    <row r="42" spans="1:8" ht="13.1" x14ac:dyDescent="0.25">
      <c r="A42" s="1098"/>
      <c r="B42" s="562" t="s">
        <v>258</v>
      </c>
      <c r="C42" s="563" t="s">
        <v>5704</v>
      </c>
      <c r="D42" s="564" t="s">
        <v>2392</v>
      </c>
      <c r="E42" s="565">
        <v>493289.22</v>
      </c>
      <c r="F42" s="565">
        <v>323930.17</v>
      </c>
      <c r="G42" s="565">
        <v>167233.45000000001</v>
      </c>
      <c r="H42" s="566">
        <v>2125.6</v>
      </c>
    </row>
    <row r="43" spans="1:8" ht="12.45" x14ac:dyDescent="0.2">
      <c r="A43" s="1098"/>
      <c r="B43" s="557" t="s">
        <v>6560</v>
      </c>
      <c r="C43" s="558"/>
      <c r="D43" s="559" t="s">
        <v>5689</v>
      </c>
      <c r="E43" s="560">
        <v>1248416.49</v>
      </c>
      <c r="F43" s="560">
        <v>350499.76</v>
      </c>
      <c r="G43" s="560">
        <v>894624.46</v>
      </c>
      <c r="H43" s="561">
        <v>3292.27</v>
      </c>
    </row>
    <row r="44" spans="1:8" ht="13.1" x14ac:dyDescent="0.25">
      <c r="A44" s="1098"/>
      <c r="B44" s="562" t="s">
        <v>259</v>
      </c>
      <c r="C44" s="563" t="s">
        <v>260</v>
      </c>
      <c r="D44" s="564" t="s">
        <v>5695</v>
      </c>
      <c r="E44" s="565">
        <v>10000</v>
      </c>
      <c r="F44" s="565">
        <v>0</v>
      </c>
      <c r="G44" s="565">
        <v>10000</v>
      </c>
      <c r="H44" s="566">
        <v>0</v>
      </c>
    </row>
    <row r="45" spans="1:8" ht="13.1" x14ac:dyDescent="0.25">
      <c r="A45" s="1098"/>
      <c r="B45" s="562" t="s">
        <v>259</v>
      </c>
      <c r="C45" s="563" t="s">
        <v>260</v>
      </c>
      <c r="D45" s="564" t="s">
        <v>5696</v>
      </c>
      <c r="E45" s="565">
        <v>10000</v>
      </c>
      <c r="F45" s="565">
        <v>0</v>
      </c>
      <c r="G45" s="565">
        <v>10000</v>
      </c>
      <c r="H45" s="566">
        <v>0</v>
      </c>
    </row>
    <row r="46" spans="1:8" ht="13.1" x14ac:dyDescent="0.25">
      <c r="A46" s="1098"/>
      <c r="B46" s="562" t="s">
        <v>259</v>
      </c>
      <c r="C46" s="563" t="s">
        <v>260</v>
      </c>
      <c r="D46" s="564" t="s">
        <v>5690</v>
      </c>
      <c r="E46" s="565">
        <v>2000</v>
      </c>
      <c r="F46" s="565">
        <v>2000</v>
      </c>
      <c r="G46" s="565">
        <v>0</v>
      </c>
      <c r="H46" s="566">
        <v>0</v>
      </c>
    </row>
    <row r="47" spans="1:8" ht="13.1" x14ac:dyDescent="0.25">
      <c r="A47" s="1098"/>
      <c r="B47" s="562" t="s">
        <v>259</v>
      </c>
      <c r="C47" s="563" t="s">
        <v>260</v>
      </c>
      <c r="D47" s="564" t="s">
        <v>2392</v>
      </c>
      <c r="E47" s="565">
        <v>4328.1899999999996</v>
      </c>
      <c r="F47" s="565">
        <v>4328.1899999999996</v>
      </c>
      <c r="G47" s="565">
        <v>0</v>
      </c>
      <c r="H47" s="566">
        <v>0</v>
      </c>
    </row>
    <row r="48" spans="1:8" ht="12.45" x14ac:dyDescent="0.2">
      <c r="A48" s="1098"/>
      <c r="B48" s="557" t="s">
        <v>6561</v>
      </c>
      <c r="C48" s="558"/>
      <c r="D48" s="559" t="s">
        <v>5689</v>
      </c>
      <c r="E48" s="560">
        <v>26328.19</v>
      </c>
      <c r="F48" s="560">
        <v>6328.19</v>
      </c>
      <c r="G48" s="560">
        <v>20000</v>
      </c>
      <c r="H48" s="561">
        <v>0</v>
      </c>
    </row>
    <row r="49" spans="1:8" ht="13.1" x14ac:dyDescent="0.25">
      <c r="A49" s="1098"/>
      <c r="B49" s="562" t="s">
        <v>261</v>
      </c>
      <c r="C49" s="563" t="s">
        <v>223</v>
      </c>
      <c r="D49" s="564" t="s">
        <v>2392</v>
      </c>
      <c r="E49" s="565">
        <v>54.1</v>
      </c>
      <c r="F49" s="565">
        <v>54.1</v>
      </c>
      <c r="G49" s="565">
        <v>0</v>
      </c>
      <c r="H49" s="566">
        <v>0</v>
      </c>
    </row>
    <row r="50" spans="1:8" ht="12.45" x14ac:dyDescent="0.2">
      <c r="A50" s="1098"/>
      <c r="B50" s="585" t="s">
        <v>6562</v>
      </c>
      <c r="C50" s="586"/>
      <c r="D50" s="587" t="s">
        <v>5689</v>
      </c>
      <c r="E50" s="588">
        <v>54.1</v>
      </c>
      <c r="F50" s="588">
        <v>54.1</v>
      </c>
      <c r="G50" s="588">
        <v>0</v>
      </c>
      <c r="H50" s="589">
        <v>0</v>
      </c>
    </row>
    <row r="51" spans="1:8" ht="24.9" x14ac:dyDescent="0.2">
      <c r="A51" s="1098">
        <v>83</v>
      </c>
      <c r="B51" s="531" t="s">
        <v>5684</v>
      </c>
      <c r="C51" s="532" t="s">
        <v>5685</v>
      </c>
      <c r="D51" s="532" t="s">
        <v>5686</v>
      </c>
      <c r="E51" s="532" t="s">
        <v>6551</v>
      </c>
      <c r="F51" s="532" t="s">
        <v>5953</v>
      </c>
      <c r="G51" s="532" t="s">
        <v>5954</v>
      </c>
      <c r="H51" s="533" t="s">
        <v>5955</v>
      </c>
    </row>
    <row r="52" spans="1:8" ht="13.1" x14ac:dyDescent="0.25">
      <c r="A52" s="1098"/>
      <c r="B52" s="562" t="s">
        <v>262</v>
      </c>
      <c r="C52" s="563" t="s">
        <v>5709</v>
      </c>
      <c r="D52" s="564" t="s">
        <v>5691</v>
      </c>
      <c r="E52" s="565">
        <v>3829.44</v>
      </c>
      <c r="F52" s="565">
        <v>0</v>
      </c>
      <c r="G52" s="565">
        <v>400.16</v>
      </c>
      <c r="H52" s="566">
        <v>3429.28</v>
      </c>
    </row>
    <row r="53" spans="1:8" ht="13.1" x14ac:dyDescent="0.25">
      <c r="A53" s="1098"/>
      <c r="B53" s="562" t="s">
        <v>262</v>
      </c>
      <c r="C53" s="563" t="s">
        <v>5709</v>
      </c>
      <c r="D53" s="564" t="s">
        <v>5716</v>
      </c>
      <c r="E53" s="565">
        <v>2578.52</v>
      </c>
      <c r="F53" s="565">
        <v>0</v>
      </c>
      <c r="G53" s="565">
        <v>2578.52</v>
      </c>
      <c r="H53" s="566">
        <v>0</v>
      </c>
    </row>
    <row r="54" spans="1:8" ht="13.1" x14ac:dyDescent="0.25">
      <c r="A54" s="1098"/>
      <c r="B54" s="562" t="s">
        <v>262</v>
      </c>
      <c r="C54" s="563" t="s">
        <v>5709</v>
      </c>
      <c r="D54" s="564" t="s">
        <v>5719</v>
      </c>
      <c r="E54" s="565">
        <v>620</v>
      </c>
      <c r="F54" s="565">
        <v>0</v>
      </c>
      <c r="G54" s="565">
        <v>620</v>
      </c>
      <c r="H54" s="566">
        <v>0</v>
      </c>
    </row>
    <row r="55" spans="1:8" ht="13.1" x14ac:dyDescent="0.25">
      <c r="A55" s="1098"/>
      <c r="B55" s="562" t="s">
        <v>262</v>
      </c>
      <c r="C55" s="563" t="s">
        <v>5709</v>
      </c>
      <c r="D55" s="564" t="s">
        <v>5705</v>
      </c>
      <c r="E55" s="565">
        <v>2910.74</v>
      </c>
      <c r="F55" s="565">
        <v>0</v>
      </c>
      <c r="G55" s="565">
        <v>2910.74</v>
      </c>
      <c r="H55" s="566">
        <v>0</v>
      </c>
    </row>
    <row r="56" spans="1:8" ht="13.1" x14ac:dyDescent="0.25">
      <c r="A56" s="1098"/>
      <c r="B56" s="562" t="s">
        <v>262</v>
      </c>
      <c r="C56" s="563" t="s">
        <v>5709</v>
      </c>
      <c r="D56" s="564" t="s">
        <v>5692</v>
      </c>
      <c r="E56" s="565">
        <v>460.27</v>
      </c>
      <c r="F56" s="565">
        <v>0</v>
      </c>
      <c r="G56" s="565">
        <v>460.27</v>
      </c>
      <c r="H56" s="566">
        <v>0</v>
      </c>
    </row>
    <row r="57" spans="1:8" ht="13.1" x14ac:dyDescent="0.25">
      <c r="A57" s="1098"/>
      <c r="B57" s="562" t="s">
        <v>262</v>
      </c>
      <c r="C57" s="563" t="s">
        <v>5709</v>
      </c>
      <c r="D57" s="564" t="s">
        <v>5694</v>
      </c>
      <c r="E57" s="565">
        <v>5163.34</v>
      </c>
      <c r="F57" s="565">
        <v>0</v>
      </c>
      <c r="G57" s="565">
        <v>5163.34</v>
      </c>
      <c r="H57" s="566">
        <v>0</v>
      </c>
    </row>
    <row r="58" spans="1:8" ht="13.1" x14ac:dyDescent="0.25">
      <c r="A58" s="1098"/>
      <c r="B58" s="562" t="s">
        <v>262</v>
      </c>
      <c r="C58" s="563" t="s">
        <v>5709</v>
      </c>
      <c r="D58" s="564" t="s">
        <v>5695</v>
      </c>
      <c r="E58" s="565">
        <v>51447.74</v>
      </c>
      <c r="F58" s="565">
        <v>1595.2</v>
      </c>
      <c r="G58" s="565">
        <v>49852.54</v>
      </c>
      <c r="H58" s="566">
        <v>0</v>
      </c>
    </row>
    <row r="59" spans="1:8" ht="13.1" x14ac:dyDescent="0.25">
      <c r="A59" s="1098"/>
      <c r="B59" s="562" t="s">
        <v>262</v>
      </c>
      <c r="C59" s="563" t="s">
        <v>5709</v>
      </c>
      <c r="D59" s="564" t="s">
        <v>5696</v>
      </c>
      <c r="E59" s="565">
        <v>196958.4</v>
      </c>
      <c r="F59" s="565">
        <v>40877.4</v>
      </c>
      <c r="G59" s="565">
        <v>108557.9</v>
      </c>
      <c r="H59" s="566">
        <v>47523.1</v>
      </c>
    </row>
    <row r="60" spans="1:8" ht="13.1" x14ac:dyDescent="0.25">
      <c r="A60" s="1098"/>
      <c r="B60" s="562" t="s">
        <v>262</v>
      </c>
      <c r="C60" s="563" t="s">
        <v>5709</v>
      </c>
      <c r="D60" s="564" t="s">
        <v>5690</v>
      </c>
      <c r="E60" s="565">
        <v>203562.04</v>
      </c>
      <c r="F60" s="565">
        <v>71794.539999999994</v>
      </c>
      <c r="G60" s="565">
        <v>128196.319999999</v>
      </c>
      <c r="H60" s="566">
        <v>3571.18</v>
      </c>
    </row>
    <row r="61" spans="1:8" ht="13.1" x14ac:dyDescent="0.25">
      <c r="A61" s="1098"/>
      <c r="B61" s="562" t="s">
        <v>262</v>
      </c>
      <c r="C61" s="563" t="s">
        <v>5709</v>
      </c>
      <c r="D61" s="564" t="s">
        <v>2392</v>
      </c>
      <c r="E61" s="565">
        <v>665819.71</v>
      </c>
      <c r="F61" s="565">
        <v>548801.44999999995</v>
      </c>
      <c r="G61" s="565">
        <v>97607.06</v>
      </c>
      <c r="H61" s="566">
        <v>19411.2</v>
      </c>
    </row>
    <row r="62" spans="1:8" ht="12.45" x14ac:dyDescent="0.2">
      <c r="A62" s="1098"/>
      <c r="B62" s="557" t="s">
        <v>6563</v>
      </c>
      <c r="C62" s="558"/>
      <c r="D62" s="559" t="s">
        <v>5689</v>
      </c>
      <c r="E62" s="560">
        <v>1133350.2</v>
      </c>
      <c r="F62" s="560">
        <v>663068.59</v>
      </c>
      <c r="G62" s="560">
        <v>396346.84999999899</v>
      </c>
      <c r="H62" s="561">
        <v>73934.759999999995</v>
      </c>
    </row>
    <row r="63" spans="1:8" ht="13.1" x14ac:dyDescent="0.25">
      <c r="A63" s="1098"/>
      <c r="B63" s="562" t="s">
        <v>3154</v>
      </c>
      <c r="C63" s="563" t="s">
        <v>5711</v>
      </c>
      <c r="D63" s="564" t="s">
        <v>5696</v>
      </c>
      <c r="E63" s="565">
        <v>3150</v>
      </c>
      <c r="F63" s="565">
        <v>0</v>
      </c>
      <c r="G63" s="565">
        <v>3150</v>
      </c>
      <c r="H63" s="566">
        <v>0</v>
      </c>
    </row>
    <row r="64" spans="1:8" ht="13.1" x14ac:dyDescent="0.25">
      <c r="A64" s="1098"/>
      <c r="B64" s="562" t="s">
        <v>3154</v>
      </c>
      <c r="C64" s="563" t="s">
        <v>5711</v>
      </c>
      <c r="D64" s="564" t="s">
        <v>5690</v>
      </c>
      <c r="E64" s="565">
        <v>340.2</v>
      </c>
      <c r="F64" s="565">
        <v>0</v>
      </c>
      <c r="G64" s="565">
        <v>340.2</v>
      </c>
      <c r="H64" s="566">
        <v>0</v>
      </c>
    </row>
    <row r="65" spans="1:8" ht="13.1" x14ac:dyDescent="0.25">
      <c r="A65" s="1098"/>
      <c r="B65" s="562" t="s">
        <v>3154</v>
      </c>
      <c r="C65" s="563" t="s">
        <v>5711</v>
      </c>
      <c r="D65" s="564" t="s">
        <v>2392</v>
      </c>
      <c r="E65" s="565">
        <v>1123.1199999999999</v>
      </c>
      <c r="F65" s="565">
        <v>1123.1199999999999</v>
      </c>
      <c r="G65" s="565">
        <v>0</v>
      </c>
      <c r="H65" s="566">
        <v>0</v>
      </c>
    </row>
    <row r="66" spans="1:8" ht="12.45" x14ac:dyDescent="0.2">
      <c r="A66" s="1098"/>
      <c r="B66" s="557" t="s">
        <v>6564</v>
      </c>
      <c r="C66" s="558"/>
      <c r="D66" s="559" t="s">
        <v>5689</v>
      </c>
      <c r="E66" s="560">
        <v>4613.32</v>
      </c>
      <c r="F66" s="560">
        <v>1123.1199999999999</v>
      </c>
      <c r="G66" s="560">
        <v>3490.2</v>
      </c>
      <c r="H66" s="561">
        <v>0</v>
      </c>
    </row>
    <row r="67" spans="1:8" ht="13.1" x14ac:dyDescent="0.25">
      <c r="A67" s="1098"/>
      <c r="B67" s="562" t="s">
        <v>263</v>
      </c>
      <c r="C67" s="563" t="s">
        <v>107</v>
      </c>
      <c r="D67" s="564" t="s">
        <v>2392</v>
      </c>
      <c r="E67" s="565">
        <v>773051.12</v>
      </c>
      <c r="F67" s="565">
        <v>773051.12</v>
      </c>
      <c r="G67" s="565">
        <v>0</v>
      </c>
      <c r="H67" s="566">
        <v>0</v>
      </c>
    </row>
    <row r="68" spans="1:8" ht="12.45" x14ac:dyDescent="0.2">
      <c r="A68" s="1098"/>
      <c r="B68" s="557" t="s">
        <v>6565</v>
      </c>
      <c r="C68" s="558"/>
      <c r="D68" s="559" t="s">
        <v>5689</v>
      </c>
      <c r="E68" s="560">
        <v>773051.12</v>
      </c>
      <c r="F68" s="560">
        <v>773051.12</v>
      </c>
      <c r="G68" s="560">
        <v>0</v>
      </c>
      <c r="H68" s="561">
        <v>0</v>
      </c>
    </row>
    <row r="69" spans="1:8" ht="13.1" x14ac:dyDescent="0.25">
      <c r="A69" s="1098"/>
      <c r="B69" s="562" t="s">
        <v>8</v>
      </c>
      <c r="C69" s="563" t="s">
        <v>236</v>
      </c>
      <c r="D69" s="564" t="s">
        <v>5714</v>
      </c>
      <c r="E69" s="565">
        <v>1780586.95</v>
      </c>
      <c r="F69" s="565">
        <v>0</v>
      </c>
      <c r="G69" s="565">
        <v>1780586.95</v>
      </c>
      <c r="H69" s="566">
        <v>0</v>
      </c>
    </row>
    <row r="70" spans="1:8" ht="13.1" x14ac:dyDescent="0.25">
      <c r="A70" s="1098"/>
      <c r="B70" s="562" t="s">
        <v>8</v>
      </c>
      <c r="C70" s="563" t="s">
        <v>236</v>
      </c>
      <c r="D70" s="564" t="s">
        <v>5715</v>
      </c>
      <c r="E70" s="565">
        <v>75625.179999999993</v>
      </c>
      <c r="F70" s="565">
        <v>0</v>
      </c>
      <c r="G70" s="565">
        <v>75625.179999999993</v>
      </c>
      <c r="H70" s="566">
        <v>0</v>
      </c>
    </row>
    <row r="71" spans="1:8" ht="13.1" x14ac:dyDescent="0.25">
      <c r="A71" s="1098"/>
      <c r="B71" s="562" t="s">
        <v>8</v>
      </c>
      <c r="C71" s="563" t="s">
        <v>236</v>
      </c>
      <c r="D71" s="564" t="s">
        <v>5691</v>
      </c>
      <c r="E71" s="565">
        <v>7021.73</v>
      </c>
      <c r="F71" s="565">
        <v>0</v>
      </c>
      <c r="G71" s="565">
        <v>0</v>
      </c>
      <c r="H71" s="566">
        <v>7021.73</v>
      </c>
    </row>
    <row r="72" spans="1:8" ht="13.1" x14ac:dyDescent="0.25">
      <c r="A72" s="1098"/>
      <c r="B72" s="562" t="s">
        <v>8</v>
      </c>
      <c r="C72" s="563" t="s">
        <v>236</v>
      </c>
      <c r="D72" s="564" t="s">
        <v>5716</v>
      </c>
      <c r="E72" s="565">
        <v>15000</v>
      </c>
      <c r="F72" s="565">
        <v>0</v>
      </c>
      <c r="G72" s="565">
        <v>15000</v>
      </c>
      <c r="H72" s="566">
        <v>0</v>
      </c>
    </row>
    <row r="73" spans="1:8" ht="13.1" x14ac:dyDescent="0.25">
      <c r="A73" s="1098"/>
      <c r="B73" s="562" t="s">
        <v>8</v>
      </c>
      <c r="C73" s="563" t="s">
        <v>236</v>
      </c>
      <c r="D73" s="564" t="s">
        <v>5705</v>
      </c>
      <c r="E73" s="565">
        <v>5664</v>
      </c>
      <c r="F73" s="565">
        <v>0</v>
      </c>
      <c r="G73" s="565">
        <v>5664</v>
      </c>
      <c r="H73" s="566">
        <v>0</v>
      </c>
    </row>
    <row r="74" spans="1:8" ht="13.1" x14ac:dyDescent="0.25">
      <c r="A74" s="1098"/>
      <c r="B74" s="562" t="s">
        <v>8</v>
      </c>
      <c r="C74" s="563" t="s">
        <v>236</v>
      </c>
      <c r="D74" s="564" t="s">
        <v>5692</v>
      </c>
      <c r="E74" s="565">
        <v>277340.75</v>
      </c>
      <c r="F74" s="565">
        <v>0</v>
      </c>
      <c r="G74" s="565">
        <v>172675.12</v>
      </c>
      <c r="H74" s="566">
        <v>104665.63</v>
      </c>
    </row>
    <row r="75" spans="1:8" ht="13.1" x14ac:dyDescent="0.25">
      <c r="A75" s="1098"/>
      <c r="B75" s="562" t="s">
        <v>8</v>
      </c>
      <c r="C75" s="563" t="s">
        <v>236</v>
      </c>
      <c r="D75" s="564" t="s">
        <v>5694</v>
      </c>
      <c r="E75" s="565">
        <v>207539.46</v>
      </c>
      <c r="F75" s="565">
        <v>0</v>
      </c>
      <c r="G75" s="565">
        <v>207539.46</v>
      </c>
      <c r="H75" s="566">
        <v>0</v>
      </c>
    </row>
    <row r="76" spans="1:8" ht="13.1" x14ac:dyDescent="0.25">
      <c r="A76" s="1098"/>
      <c r="B76" s="562" t="s">
        <v>8</v>
      </c>
      <c r="C76" s="563" t="s">
        <v>236</v>
      </c>
      <c r="D76" s="564" t="s">
        <v>5695</v>
      </c>
      <c r="E76" s="565">
        <v>759519.54</v>
      </c>
      <c r="F76" s="565">
        <v>246000</v>
      </c>
      <c r="G76" s="565">
        <v>513519.54</v>
      </c>
      <c r="H76" s="566">
        <v>0</v>
      </c>
    </row>
    <row r="77" spans="1:8" ht="13.1" x14ac:dyDescent="0.25">
      <c r="A77" s="1098"/>
      <c r="B77" s="562" t="s">
        <v>8</v>
      </c>
      <c r="C77" s="563" t="s">
        <v>236</v>
      </c>
      <c r="D77" s="564" t="s">
        <v>5696</v>
      </c>
      <c r="E77" s="565">
        <v>4516072.25</v>
      </c>
      <c r="F77" s="565">
        <v>1252706.01</v>
      </c>
      <c r="G77" s="565">
        <v>3164691.87</v>
      </c>
      <c r="H77" s="566">
        <v>98674.37</v>
      </c>
    </row>
    <row r="78" spans="1:8" ht="13.1" x14ac:dyDescent="0.25">
      <c r="A78" s="1098"/>
      <c r="B78" s="562" t="s">
        <v>8</v>
      </c>
      <c r="C78" s="563" t="s">
        <v>236</v>
      </c>
      <c r="D78" s="564" t="s">
        <v>5690</v>
      </c>
      <c r="E78" s="565">
        <v>2626546.65</v>
      </c>
      <c r="F78" s="565">
        <v>153008</v>
      </c>
      <c r="G78" s="565">
        <v>2473536.13</v>
      </c>
      <c r="H78" s="566">
        <v>2.52</v>
      </c>
    </row>
    <row r="79" spans="1:8" ht="13.1" x14ac:dyDescent="0.25">
      <c r="A79" s="1098"/>
      <c r="B79" s="562" t="s">
        <v>8</v>
      </c>
      <c r="C79" s="563" t="s">
        <v>236</v>
      </c>
      <c r="D79" s="564" t="s">
        <v>2392</v>
      </c>
      <c r="E79" s="565">
        <v>4058310.64</v>
      </c>
      <c r="F79" s="565">
        <v>1083800.93</v>
      </c>
      <c r="G79" s="565">
        <v>2952483.83</v>
      </c>
      <c r="H79" s="566">
        <v>22025.88</v>
      </c>
    </row>
    <row r="80" spans="1:8" ht="12.45" x14ac:dyDescent="0.2">
      <c r="A80" s="1098"/>
      <c r="B80" s="557" t="s">
        <v>6566</v>
      </c>
      <c r="C80" s="558"/>
      <c r="D80" s="559" t="s">
        <v>5689</v>
      </c>
      <c r="E80" s="560">
        <v>14329227.15</v>
      </c>
      <c r="F80" s="560">
        <v>2735514.94</v>
      </c>
      <c r="G80" s="560">
        <v>11361322.08</v>
      </c>
      <c r="H80" s="561">
        <v>232390.13</v>
      </c>
    </row>
    <row r="81" spans="1:8" ht="13.1" x14ac:dyDescent="0.25">
      <c r="A81" s="1098"/>
      <c r="B81" s="562" t="s">
        <v>264</v>
      </c>
      <c r="C81" s="563" t="s">
        <v>5718</v>
      </c>
      <c r="D81" s="564" t="s">
        <v>5716</v>
      </c>
      <c r="E81" s="565">
        <v>242000</v>
      </c>
      <c r="F81" s="565">
        <v>0</v>
      </c>
      <c r="G81" s="565">
        <v>242000</v>
      </c>
      <c r="H81" s="566">
        <v>0</v>
      </c>
    </row>
    <row r="82" spans="1:8" ht="13.1" x14ac:dyDescent="0.25">
      <c r="A82" s="1098"/>
      <c r="B82" s="562" t="s">
        <v>264</v>
      </c>
      <c r="C82" s="563" t="s">
        <v>5718</v>
      </c>
      <c r="D82" s="564" t="s">
        <v>5719</v>
      </c>
      <c r="E82" s="565">
        <v>378000</v>
      </c>
      <c r="F82" s="565">
        <v>136000</v>
      </c>
      <c r="G82" s="565">
        <v>242000</v>
      </c>
      <c r="H82" s="566">
        <v>0</v>
      </c>
    </row>
    <row r="83" spans="1:8" ht="13.1" x14ac:dyDescent="0.25">
      <c r="A83" s="1098"/>
      <c r="B83" s="562" t="s">
        <v>264</v>
      </c>
      <c r="C83" s="563" t="s">
        <v>5718</v>
      </c>
      <c r="D83" s="564" t="s">
        <v>5705</v>
      </c>
      <c r="E83" s="565">
        <v>644488.12</v>
      </c>
      <c r="F83" s="565">
        <v>329488.12</v>
      </c>
      <c r="G83" s="565">
        <v>255000</v>
      </c>
      <c r="H83" s="566">
        <v>60000</v>
      </c>
    </row>
    <row r="84" spans="1:8" ht="13.1" x14ac:dyDescent="0.25">
      <c r="A84" s="1098"/>
      <c r="B84" s="562" t="s">
        <v>264</v>
      </c>
      <c r="C84" s="563" t="s">
        <v>5718</v>
      </c>
      <c r="D84" s="564" t="s">
        <v>5692</v>
      </c>
      <c r="E84" s="565">
        <v>2061017.27</v>
      </c>
      <c r="F84" s="565">
        <v>1136511.8799999999</v>
      </c>
      <c r="G84" s="565">
        <v>924505.39</v>
      </c>
      <c r="H84" s="566">
        <v>0</v>
      </c>
    </row>
    <row r="85" spans="1:8" ht="13.1" x14ac:dyDescent="0.25">
      <c r="A85" s="1098"/>
      <c r="B85" s="562" t="s">
        <v>264</v>
      </c>
      <c r="C85" s="563" t="s">
        <v>5718</v>
      </c>
      <c r="D85" s="564" t="s">
        <v>5694</v>
      </c>
      <c r="E85" s="565">
        <v>1844164.97</v>
      </c>
      <c r="F85" s="565">
        <v>0</v>
      </c>
      <c r="G85" s="565">
        <v>1844164.97</v>
      </c>
      <c r="H85" s="566">
        <v>0</v>
      </c>
    </row>
    <row r="86" spans="1:8" ht="13.1" x14ac:dyDescent="0.25">
      <c r="A86" s="1098"/>
      <c r="B86" s="562" t="s">
        <v>264</v>
      </c>
      <c r="C86" s="563" t="s">
        <v>5718</v>
      </c>
      <c r="D86" s="564" t="s">
        <v>5695</v>
      </c>
      <c r="E86" s="565">
        <v>2304883.31</v>
      </c>
      <c r="F86" s="565">
        <v>0</v>
      </c>
      <c r="G86" s="565">
        <v>2304883.31</v>
      </c>
      <c r="H86" s="566">
        <v>0</v>
      </c>
    </row>
    <row r="87" spans="1:8" ht="13.1" x14ac:dyDescent="0.25">
      <c r="A87" s="1098"/>
      <c r="B87" s="562" t="s">
        <v>264</v>
      </c>
      <c r="C87" s="563" t="s">
        <v>5718</v>
      </c>
      <c r="D87" s="564" t="s">
        <v>5696</v>
      </c>
      <c r="E87" s="565">
        <v>1774883.31</v>
      </c>
      <c r="F87" s="565">
        <v>0</v>
      </c>
      <c r="G87" s="565">
        <v>1774883.31</v>
      </c>
      <c r="H87" s="566">
        <v>0</v>
      </c>
    </row>
    <row r="88" spans="1:8" ht="13.1" x14ac:dyDescent="0.25">
      <c r="A88" s="1098"/>
      <c r="B88" s="562" t="s">
        <v>264</v>
      </c>
      <c r="C88" s="563" t="s">
        <v>5718</v>
      </c>
      <c r="D88" s="564" t="s">
        <v>5690</v>
      </c>
      <c r="E88" s="565">
        <v>3747457.73</v>
      </c>
      <c r="F88" s="565">
        <v>1826000</v>
      </c>
      <c r="G88" s="565">
        <v>1921457.73</v>
      </c>
      <c r="H88" s="566">
        <v>0</v>
      </c>
    </row>
    <row r="89" spans="1:8" ht="13.1" x14ac:dyDescent="0.25">
      <c r="A89" s="1098"/>
      <c r="B89" s="562" t="s">
        <v>264</v>
      </c>
      <c r="C89" s="563" t="s">
        <v>5718</v>
      </c>
      <c r="D89" s="564" t="s">
        <v>2392</v>
      </c>
      <c r="E89" s="565">
        <v>3786982.57</v>
      </c>
      <c r="F89" s="565">
        <v>1141500</v>
      </c>
      <c r="G89" s="565">
        <v>2586696.27</v>
      </c>
      <c r="H89" s="566">
        <v>58786.3</v>
      </c>
    </row>
    <row r="90" spans="1:8" ht="12.45" x14ac:dyDescent="0.2">
      <c r="A90" s="1098"/>
      <c r="B90" s="557" t="s">
        <v>6567</v>
      </c>
      <c r="C90" s="558"/>
      <c r="D90" s="559" t="s">
        <v>5689</v>
      </c>
      <c r="E90" s="560">
        <v>16783877.280000001</v>
      </c>
      <c r="F90" s="560">
        <v>4569500</v>
      </c>
      <c r="G90" s="560">
        <v>12095590.98</v>
      </c>
      <c r="H90" s="561">
        <v>118786.3</v>
      </c>
    </row>
    <row r="91" spans="1:8" ht="13.1" x14ac:dyDescent="0.25">
      <c r="A91" s="1098"/>
      <c r="B91" s="562" t="s">
        <v>11</v>
      </c>
      <c r="C91" s="563" t="s">
        <v>5721</v>
      </c>
      <c r="D91" s="564" t="s">
        <v>5705</v>
      </c>
      <c r="E91" s="565">
        <v>10396.5</v>
      </c>
      <c r="F91" s="565">
        <v>0</v>
      </c>
      <c r="G91" s="565">
        <v>10396.5</v>
      </c>
      <c r="H91" s="566">
        <v>0</v>
      </c>
    </row>
    <row r="92" spans="1:8" ht="13.1" x14ac:dyDescent="0.25">
      <c r="A92" s="1098"/>
      <c r="B92" s="562" t="s">
        <v>11</v>
      </c>
      <c r="C92" s="563" t="s">
        <v>5721</v>
      </c>
      <c r="D92" s="564" t="s">
        <v>5695</v>
      </c>
      <c r="E92" s="565">
        <v>26000</v>
      </c>
      <c r="F92" s="565">
        <v>26000</v>
      </c>
      <c r="G92" s="565">
        <v>0</v>
      </c>
      <c r="H92" s="566">
        <v>0</v>
      </c>
    </row>
    <row r="93" spans="1:8" ht="13.1" x14ac:dyDescent="0.25">
      <c r="A93" s="1098"/>
      <c r="B93" s="562" t="s">
        <v>11</v>
      </c>
      <c r="C93" s="563" t="s">
        <v>5721</v>
      </c>
      <c r="D93" s="564" t="s">
        <v>2392</v>
      </c>
      <c r="E93" s="565">
        <v>3424503.5</v>
      </c>
      <c r="F93" s="565">
        <v>3381490.87</v>
      </c>
      <c r="G93" s="565">
        <v>29975.360000000001</v>
      </c>
      <c r="H93" s="566">
        <v>13037.27</v>
      </c>
    </row>
    <row r="94" spans="1:8" ht="12.45" x14ac:dyDescent="0.2">
      <c r="A94" s="1098"/>
      <c r="B94" s="557" t="s">
        <v>6568</v>
      </c>
      <c r="C94" s="558"/>
      <c r="D94" s="559" t="s">
        <v>5689</v>
      </c>
      <c r="E94" s="560">
        <v>3460900</v>
      </c>
      <c r="F94" s="560">
        <v>3407490.87</v>
      </c>
      <c r="G94" s="560">
        <v>40371.86</v>
      </c>
      <c r="H94" s="561">
        <v>13037.27</v>
      </c>
    </row>
    <row r="95" spans="1:8" ht="13.1" x14ac:dyDescent="0.25">
      <c r="A95" s="1098"/>
      <c r="B95" s="562" t="s">
        <v>13</v>
      </c>
      <c r="C95" s="563" t="s">
        <v>5723</v>
      </c>
      <c r="D95" s="564" t="s">
        <v>5724</v>
      </c>
      <c r="E95" s="565">
        <v>146567</v>
      </c>
      <c r="F95" s="565">
        <v>0</v>
      </c>
      <c r="G95" s="565">
        <v>146567</v>
      </c>
      <c r="H95" s="566">
        <v>0</v>
      </c>
    </row>
    <row r="96" spans="1:8" ht="13.1" x14ac:dyDescent="0.25">
      <c r="A96" s="1098"/>
      <c r="B96" s="562" t="s">
        <v>13</v>
      </c>
      <c r="C96" s="563" t="s">
        <v>5723</v>
      </c>
      <c r="D96" s="564" t="s">
        <v>5691</v>
      </c>
      <c r="E96" s="565">
        <v>29195.58</v>
      </c>
      <c r="F96" s="565">
        <v>0</v>
      </c>
      <c r="G96" s="565">
        <v>29195.58</v>
      </c>
      <c r="H96" s="566">
        <v>0</v>
      </c>
    </row>
    <row r="97" spans="1:8" ht="13.1" x14ac:dyDescent="0.25">
      <c r="A97" s="1098"/>
      <c r="B97" s="562" t="s">
        <v>13</v>
      </c>
      <c r="C97" s="563" t="s">
        <v>5723</v>
      </c>
      <c r="D97" s="564" t="s">
        <v>5716</v>
      </c>
      <c r="E97" s="565">
        <v>129034.73</v>
      </c>
      <c r="F97" s="565">
        <v>0</v>
      </c>
      <c r="G97" s="565">
        <v>129034.73</v>
      </c>
      <c r="H97" s="566">
        <v>0</v>
      </c>
    </row>
    <row r="98" spans="1:8" ht="13.1" x14ac:dyDescent="0.25">
      <c r="A98" s="1098"/>
      <c r="B98" s="562" t="s">
        <v>13</v>
      </c>
      <c r="C98" s="563" t="s">
        <v>5723</v>
      </c>
      <c r="D98" s="564" t="s">
        <v>5719</v>
      </c>
      <c r="E98" s="565">
        <v>82911.48</v>
      </c>
      <c r="F98" s="565">
        <v>0</v>
      </c>
      <c r="G98" s="565">
        <v>82911.48</v>
      </c>
      <c r="H98" s="566">
        <v>0</v>
      </c>
    </row>
    <row r="99" spans="1:8" ht="13.1" x14ac:dyDescent="0.25">
      <c r="A99" s="1098"/>
      <c r="B99" s="562" t="s">
        <v>13</v>
      </c>
      <c r="C99" s="563" t="s">
        <v>5723</v>
      </c>
      <c r="D99" s="564" t="s">
        <v>5705</v>
      </c>
      <c r="E99" s="565">
        <v>92132.99</v>
      </c>
      <c r="F99" s="565">
        <v>0</v>
      </c>
      <c r="G99" s="565">
        <v>92132.99</v>
      </c>
      <c r="H99" s="566">
        <v>0</v>
      </c>
    </row>
    <row r="100" spans="1:8" ht="13.1" x14ac:dyDescent="0.25">
      <c r="A100" s="1098"/>
      <c r="B100" s="567" t="s">
        <v>13</v>
      </c>
      <c r="C100" s="568" t="s">
        <v>5723</v>
      </c>
      <c r="D100" s="569" t="s">
        <v>5692</v>
      </c>
      <c r="E100" s="570">
        <v>88409.59</v>
      </c>
      <c r="F100" s="570">
        <v>0</v>
      </c>
      <c r="G100" s="570">
        <v>88409.59</v>
      </c>
      <c r="H100" s="571">
        <v>0</v>
      </c>
    </row>
    <row r="101" spans="1:8" ht="24.9" x14ac:dyDescent="0.2">
      <c r="A101" s="1098">
        <v>84</v>
      </c>
      <c r="B101" s="531" t="s">
        <v>5684</v>
      </c>
      <c r="C101" s="532" t="s">
        <v>5685</v>
      </c>
      <c r="D101" s="532" t="s">
        <v>5686</v>
      </c>
      <c r="E101" s="532" t="s">
        <v>6551</v>
      </c>
      <c r="F101" s="532" t="s">
        <v>5953</v>
      </c>
      <c r="G101" s="532" t="s">
        <v>5954</v>
      </c>
      <c r="H101" s="533" t="s">
        <v>5955</v>
      </c>
    </row>
    <row r="102" spans="1:8" ht="13.1" x14ac:dyDescent="0.25">
      <c r="A102" s="1098"/>
      <c r="B102" s="562" t="s">
        <v>13</v>
      </c>
      <c r="C102" s="563" t="s">
        <v>5723</v>
      </c>
      <c r="D102" s="564" t="s">
        <v>5694</v>
      </c>
      <c r="E102" s="565">
        <v>145331.19</v>
      </c>
      <c r="F102" s="565">
        <v>0</v>
      </c>
      <c r="G102" s="565">
        <v>145331.19</v>
      </c>
      <c r="H102" s="566">
        <v>0</v>
      </c>
    </row>
    <row r="103" spans="1:8" ht="13.1" x14ac:dyDescent="0.25">
      <c r="A103" s="1098"/>
      <c r="B103" s="562" t="s">
        <v>13</v>
      </c>
      <c r="C103" s="563" t="s">
        <v>5723</v>
      </c>
      <c r="D103" s="564" t="s">
        <v>5695</v>
      </c>
      <c r="E103" s="565">
        <v>198608.85</v>
      </c>
      <c r="F103" s="565">
        <v>0</v>
      </c>
      <c r="G103" s="565">
        <v>198608.85</v>
      </c>
      <c r="H103" s="566">
        <v>0</v>
      </c>
    </row>
    <row r="104" spans="1:8" ht="13.1" x14ac:dyDescent="0.25">
      <c r="A104" s="1098"/>
      <c r="B104" s="562" t="s">
        <v>13</v>
      </c>
      <c r="C104" s="563" t="s">
        <v>5723</v>
      </c>
      <c r="D104" s="564" t="s">
        <v>5696</v>
      </c>
      <c r="E104" s="565">
        <v>137179.16</v>
      </c>
      <c r="F104" s="565">
        <v>2532.52</v>
      </c>
      <c r="G104" s="565">
        <v>134646.64000000001</v>
      </c>
      <c r="H104" s="566">
        <v>0</v>
      </c>
    </row>
    <row r="105" spans="1:8" ht="13.1" x14ac:dyDescent="0.25">
      <c r="A105" s="1098"/>
      <c r="B105" s="562" t="s">
        <v>13</v>
      </c>
      <c r="C105" s="563" t="s">
        <v>5723</v>
      </c>
      <c r="D105" s="564" t="s">
        <v>5690</v>
      </c>
      <c r="E105" s="565">
        <v>150170.1</v>
      </c>
      <c r="F105" s="565">
        <v>56348.28</v>
      </c>
      <c r="G105" s="565">
        <v>93821.82</v>
      </c>
      <c r="H105" s="566">
        <v>0</v>
      </c>
    </row>
    <row r="106" spans="1:8" ht="13.1" x14ac:dyDescent="0.25">
      <c r="A106" s="1098"/>
      <c r="B106" s="562" t="s">
        <v>13</v>
      </c>
      <c r="C106" s="563" t="s">
        <v>5723</v>
      </c>
      <c r="D106" s="564" t="s">
        <v>2392</v>
      </c>
      <c r="E106" s="565">
        <v>684208.76</v>
      </c>
      <c r="F106" s="565">
        <v>476826.29</v>
      </c>
      <c r="G106" s="565">
        <v>202541.33</v>
      </c>
      <c r="H106" s="566">
        <v>4841.1400000000003</v>
      </c>
    </row>
    <row r="107" spans="1:8" ht="12.45" x14ac:dyDescent="0.2">
      <c r="A107" s="1098"/>
      <c r="B107" s="557" t="s">
        <v>6569</v>
      </c>
      <c r="C107" s="558"/>
      <c r="D107" s="559" t="s">
        <v>5689</v>
      </c>
      <c r="E107" s="560">
        <v>1883749.43</v>
      </c>
      <c r="F107" s="560">
        <v>535707.09</v>
      </c>
      <c r="G107" s="560">
        <v>1343201.2</v>
      </c>
      <c r="H107" s="561">
        <v>4841.1400000000003</v>
      </c>
    </row>
    <row r="108" spans="1:8" ht="13.1" x14ac:dyDescent="0.25">
      <c r="A108" s="1098"/>
      <c r="B108" s="562" t="s">
        <v>265</v>
      </c>
      <c r="C108" s="563" t="s">
        <v>237</v>
      </c>
      <c r="D108" s="564" t="s">
        <v>5696</v>
      </c>
      <c r="E108" s="565">
        <v>334614.8</v>
      </c>
      <c r="F108" s="565">
        <v>114022.27</v>
      </c>
      <c r="G108" s="565">
        <v>211870.19</v>
      </c>
      <c r="H108" s="566">
        <v>8722.34</v>
      </c>
    </row>
    <row r="109" spans="1:8" ht="13.1" x14ac:dyDescent="0.25">
      <c r="A109" s="1098"/>
      <c r="B109" s="562" t="s">
        <v>265</v>
      </c>
      <c r="C109" s="563" t="s">
        <v>237</v>
      </c>
      <c r="D109" s="564" t="s">
        <v>5690</v>
      </c>
      <c r="E109" s="565">
        <v>733677.19</v>
      </c>
      <c r="F109" s="565">
        <v>443887.05</v>
      </c>
      <c r="G109" s="565">
        <v>283750.26</v>
      </c>
      <c r="H109" s="566">
        <v>6039.88</v>
      </c>
    </row>
    <row r="110" spans="1:8" ht="13.1" x14ac:dyDescent="0.25">
      <c r="A110" s="1098"/>
      <c r="B110" s="562" t="s">
        <v>265</v>
      </c>
      <c r="C110" s="563" t="s">
        <v>237</v>
      </c>
      <c r="D110" s="564" t="s">
        <v>2392</v>
      </c>
      <c r="E110" s="565">
        <v>1300100.3899999999</v>
      </c>
      <c r="F110" s="565">
        <v>359418.72</v>
      </c>
      <c r="G110" s="565">
        <v>940127.82</v>
      </c>
      <c r="H110" s="566">
        <v>553.85</v>
      </c>
    </row>
    <row r="111" spans="1:8" ht="12.45" x14ac:dyDescent="0.2">
      <c r="A111" s="1098"/>
      <c r="B111" s="557" t="s">
        <v>6570</v>
      </c>
      <c r="C111" s="558"/>
      <c r="D111" s="559" t="s">
        <v>5689</v>
      </c>
      <c r="E111" s="560">
        <v>2368392.38</v>
      </c>
      <c r="F111" s="560">
        <v>917328.04</v>
      </c>
      <c r="G111" s="560">
        <v>1435748.27</v>
      </c>
      <c r="H111" s="561">
        <v>15316.07</v>
      </c>
    </row>
    <row r="112" spans="1:8" ht="13.1" x14ac:dyDescent="0.25">
      <c r="A112" s="1098"/>
      <c r="B112" s="562" t="s">
        <v>266</v>
      </c>
      <c r="C112" s="563" t="s">
        <v>187</v>
      </c>
      <c r="D112" s="564" t="s">
        <v>5694</v>
      </c>
      <c r="E112" s="565">
        <v>77650</v>
      </c>
      <c r="F112" s="565">
        <v>5812.98</v>
      </c>
      <c r="G112" s="565">
        <v>0</v>
      </c>
      <c r="H112" s="566">
        <v>71837.02</v>
      </c>
    </row>
    <row r="113" spans="1:8" ht="13.1" x14ac:dyDescent="0.25">
      <c r="A113" s="1098"/>
      <c r="B113" s="562" t="s">
        <v>266</v>
      </c>
      <c r="C113" s="563" t="s">
        <v>187</v>
      </c>
      <c r="D113" s="564" t="s">
        <v>5696</v>
      </c>
      <c r="E113" s="565">
        <v>674237.5</v>
      </c>
      <c r="F113" s="565">
        <v>404542.5</v>
      </c>
      <c r="G113" s="565">
        <v>269695</v>
      </c>
      <c r="H113" s="566">
        <v>0</v>
      </c>
    </row>
    <row r="114" spans="1:8" ht="13.1" x14ac:dyDescent="0.25">
      <c r="A114" s="1098"/>
      <c r="B114" s="562" t="s">
        <v>266</v>
      </c>
      <c r="C114" s="563" t="s">
        <v>187</v>
      </c>
      <c r="D114" s="564" t="s">
        <v>5690</v>
      </c>
      <c r="E114" s="565">
        <v>1705963</v>
      </c>
      <c r="F114" s="565">
        <v>43377</v>
      </c>
      <c r="G114" s="565">
        <v>1662586</v>
      </c>
      <c r="H114" s="566">
        <v>0</v>
      </c>
    </row>
    <row r="115" spans="1:8" ht="13.1" x14ac:dyDescent="0.25">
      <c r="A115" s="1098"/>
      <c r="B115" s="562" t="s">
        <v>266</v>
      </c>
      <c r="C115" s="563" t="s">
        <v>187</v>
      </c>
      <c r="D115" s="564" t="s">
        <v>2392</v>
      </c>
      <c r="E115" s="565">
        <v>1823965.64</v>
      </c>
      <c r="F115" s="565">
        <v>523964.64</v>
      </c>
      <c r="G115" s="565">
        <v>1294150</v>
      </c>
      <c r="H115" s="566">
        <v>5851</v>
      </c>
    </row>
    <row r="116" spans="1:8" ht="12.45" x14ac:dyDescent="0.2">
      <c r="A116" s="1098"/>
      <c r="B116" s="557" t="s">
        <v>6571</v>
      </c>
      <c r="C116" s="558"/>
      <c r="D116" s="559" t="s">
        <v>5689</v>
      </c>
      <c r="E116" s="560">
        <v>4281816.1399999997</v>
      </c>
      <c r="F116" s="560">
        <v>977697.12</v>
      </c>
      <c r="G116" s="560">
        <v>3226431</v>
      </c>
      <c r="H116" s="561">
        <v>77688.02</v>
      </c>
    </row>
    <row r="117" spans="1:8" ht="13.1" x14ac:dyDescent="0.25">
      <c r="A117" s="1098"/>
      <c r="B117" s="562" t="s">
        <v>267</v>
      </c>
      <c r="C117" s="563" t="s">
        <v>5728</v>
      </c>
      <c r="D117" s="564" t="s">
        <v>5716</v>
      </c>
      <c r="E117" s="565">
        <v>175706.69</v>
      </c>
      <c r="F117" s="565">
        <v>0</v>
      </c>
      <c r="G117" s="565">
        <v>175706.69</v>
      </c>
      <c r="H117" s="566">
        <v>0</v>
      </c>
    </row>
    <row r="118" spans="1:8" ht="13.1" x14ac:dyDescent="0.25">
      <c r="A118" s="1098"/>
      <c r="B118" s="562" t="s">
        <v>267</v>
      </c>
      <c r="C118" s="563" t="s">
        <v>5728</v>
      </c>
      <c r="D118" s="564" t="s">
        <v>5705</v>
      </c>
      <c r="E118" s="565">
        <v>1110.4000000000001</v>
      </c>
      <c r="F118" s="565">
        <v>0</v>
      </c>
      <c r="G118" s="565">
        <v>1023.08</v>
      </c>
      <c r="H118" s="566">
        <v>87.32</v>
      </c>
    </row>
    <row r="119" spans="1:8" ht="13.1" x14ac:dyDescent="0.25">
      <c r="A119" s="1098"/>
      <c r="B119" s="562" t="s">
        <v>267</v>
      </c>
      <c r="C119" s="563" t="s">
        <v>5728</v>
      </c>
      <c r="D119" s="564" t="s">
        <v>5692</v>
      </c>
      <c r="E119" s="565">
        <v>205516.5</v>
      </c>
      <c r="F119" s="565">
        <v>168750.69</v>
      </c>
      <c r="G119" s="565">
        <v>36763.53</v>
      </c>
      <c r="H119" s="566">
        <v>2.2799999999999998</v>
      </c>
    </row>
    <row r="120" spans="1:8" ht="13.1" x14ac:dyDescent="0.25">
      <c r="A120" s="1098"/>
      <c r="B120" s="562" t="s">
        <v>267</v>
      </c>
      <c r="C120" s="563" t="s">
        <v>5728</v>
      </c>
      <c r="D120" s="564" t="s">
        <v>5694</v>
      </c>
      <c r="E120" s="565">
        <v>1000118.2</v>
      </c>
      <c r="F120" s="565">
        <v>899091.81</v>
      </c>
      <c r="G120" s="565">
        <v>62702.4399999999</v>
      </c>
      <c r="H120" s="566">
        <v>38323.949999999997</v>
      </c>
    </row>
    <row r="121" spans="1:8" ht="13.1" x14ac:dyDescent="0.25">
      <c r="A121" s="1098"/>
      <c r="B121" s="562" t="s">
        <v>267</v>
      </c>
      <c r="C121" s="563" t="s">
        <v>5728</v>
      </c>
      <c r="D121" s="564" t="s">
        <v>5695</v>
      </c>
      <c r="E121" s="565">
        <v>3329024.49</v>
      </c>
      <c r="F121" s="565">
        <v>1106705.56</v>
      </c>
      <c r="G121" s="565">
        <v>2213285.65</v>
      </c>
      <c r="H121" s="566">
        <v>9033.2800000000007</v>
      </c>
    </row>
    <row r="122" spans="1:8" ht="13.1" x14ac:dyDescent="0.25">
      <c r="A122" s="1098"/>
      <c r="B122" s="562" t="s">
        <v>267</v>
      </c>
      <c r="C122" s="563" t="s">
        <v>5728</v>
      </c>
      <c r="D122" s="564" t="s">
        <v>5696</v>
      </c>
      <c r="E122" s="565">
        <v>8443427.5999999996</v>
      </c>
      <c r="F122" s="565">
        <v>3997364.33</v>
      </c>
      <c r="G122" s="565">
        <v>4128575.06</v>
      </c>
      <c r="H122" s="566">
        <v>317488.21000000002</v>
      </c>
    </row>
    <row r="123" spans="1:8" ht="13.1" x14ac:dyDescent="0.25">
      <c r="A123" s="1098"/>
      <c r="B123" s="562" t="s">
        <v>267</v>
      </c>
      <c r="C123" s="563" t="s">
        <v>5728</v>
      </c>
      <c r="D123" s="564" t="s">
        <v>5690</v>
      </c>
      <c r="E123" s="565">
        <v>10791526.33</v>
      </c>
      <c r="F123" s="565">
        <v>2036733.79</v>
      </c>
      <c r="G123" s="565">
        <v>8736999.6500000004</v>
      </c>
      <c r="H123" s="566">
        <v>17792.89</v>
      </c>
    </row>
    <row r="124" spans="1:8" ht="13.1" x14ac:dyDescent="0.25">
      <c r="A124" s="1098"/>
      <c r="B124" s="562" t="s">
        <v>267</v>
      </c>
      <c r="C124" s="563" t="s">
        <v>5728</v>
      </c>
      <c r="D124" s="564" t="s">
        <v>2392</v>
      </c>
      <c r="E124" s="565">
        <v>9499204.7400000002</v>
      </c>
      <c r="F124" s="565">
        <v>2387092.4</v>
      </c>
      <c r="G124" s="565">
        <v>6763594.1200000001</v>
      </c>
      <c r="H124" s="566">
        <v>348518.22</v>
      </c>
    </row>
    <row r="125" spans="1:8" ht="12.45" x14ac:dyDescent="0.2">
      <c r="A125" s="1098"/>
      <c r="B125" s="557" t="s">
        <v>6572</v>
      </c>
      <c r="C125" s="558"/>
      <c r="D125" s="559" t="s">
        <v>5689</v>
      </c>
      <c r="E125" s="560">
        <v>33445634.949999999</v>
      </c>
      <c r="F125" s="560">
        <v>10595738.58</v>
      </c>
      <c r="G125" s="560">
        <v>22118650.219999898</v>
      </c>
      <c r="H125" s="561">
        <v>731246.15</v>
      </c>
    </row>
    <row r="126" spans="1:8" ht="13.1" x14ac:dyDescent="0.25">
      <c r="A126" s="1098"/>
      <c r="B126" s="562" t="s">
        <v>1565</v>
      </c>
      <c r="C126" s="563" t="s">
        <v>5730</v>
      </c>
      <c r="D126" s="564" t="s">
        <v>5719</v>
      </c>
      <c r="E126" s="565">
        <v>13150</v>
      </c>
      <c r="F126" s="565">
        <v>0</v>
      </c>
      <c r="G126" s="565">
        <v>13150</v>
      </c>
      <c r="H126" s="566">
        <v>0</v>
      </c>
    </row>
    <row r="127" spans="1:8" ht="13.1" x14ac:dyDescent="0.25">
      <c r="A127" s="1098"/>
      <c r="B127" s="562" t="s">
        <v>1565</v>
      </c>
      <c r="C127" s="563" t="s">
        <v>5730</v>
      </c>
      <c r="D127" s="564" t="s">
        <v>5696</v>
      </c>
      <c r="E127" s="565">
        <v>3165125.51</v>
      </c>
      <c r="F127" s="565">
        <v>1547258.35</v>
      </c>
      <c r="G127" s="565">
        <v>1453044.54</v>
      </c>
      <c r="H127" s="566">
        <v>164822.62</v>
      </c>
    </row>
    <row r="128" spans="1:8" ht="13.1" x14ac:dyDescent="0.25">
      <c r="A128" s="1098"/>
      <c r="B128" s="562" t="s">
        <v>1565</v>
      </c>
      <c r="C128" s="563" t="s">
        <v>5730</v>
      </c>
      <c r="D128" s="564" t="s">
        <v>5690</v>
      </c>
      <c r="E128" s="565">
        <v>8501744.6199999899</v>
      </c>
      <c r="F128" s="565">
        <v>3118438.26</v>
      </c>
      <c r="G128" s="565">
        <v>5278747.1399999997</v>
      </c>
      <c r="H128" s="566">
        <v>104559.219999999</v>
      </c>
    </row>
    <row r="129" spans="1:8" ht="13.1" x14ac:dyDescent="0.25">
      <c r="A129" s="1098"/>
      <c r="B129" s="562" t="s">
        <v>1565</v>
      </c>
      <c r="C129" s="563" t="s">
        <v>5730</v>
      </c>
      <c r="D129" s="564" t="s">
        <v>2392</v>
      </c>
      <c r="E129" s="565">
        <v>6995876.9800000004</v>
      </c>
      <c r="F129" s="565">
        <v>1963757.64</v>
      </c>
      <c r="G129" s="565">
        <v>5009500.8499999996</v>
      </c>
      <c r="H129" s="566">
        <v>22618.49</v>
      </c>
    </row>
    <row r="130" spans="1:8" ht="12.45" x14ac:dyDescent="0.2">
      <c r="A130" s="1098"/>
      <c r="B130" s="557" t="s">
        <v>6573</v>
      </c>
      <c r="C130" s="558"/>
      <c r="D130" s="559" t="s">
        <v>5689</v>
      </c>
      <c r="E130" s="560">
        <v>18675897.109999899</v>
      </c>
      <c r="F130" s="560">
        <v>6629454.25</v>
      </c>
      <c r="G130" s="560">
        <v>11754442.529999999</v>
      </c>
      <c r="H130" s="561">
        <v>292000.32999999903</v>
      </c>
    </row>
    <row r="131" spans="1:8" ht="13.1" x14ac:dyDescent="0.25">
      <c r="A131" s="1098"/>
      <c r="B131" s="562" t="s">
        <v>2762</v>
      </c>
      <c r="C131" s="563" t="s">
        <v>5732</v>
      </c>
      <c r="D131" s="564" t="s">
        <v>5696</v>
      </c>
      <c r="E131" s="565">
        <v>5048.1499999999996</v>
      </c>
      <c r="F131" s="565">
        <v>0</v>
      </c>
      <c r="G131" s="565">
        <v>5048.1499999999996</v>
      </c>
      <c r="H131" s="566">
        <v>0</v>
      </c>
    </row>
    <row r="132" spans="1:8" ht="13.1" x14ac:dyDescent="0.25">
      <c r="A132" s="1098"/>
      <c r="B132" s="562" t="s">
        <v>2762</v>
      </c>
      <c r="C132" s="563" t="s">
        <v>5732</v>
      </c>
      <c r="D132" s="564" t="s">
        <v>5690</v>
      </c>
      <c r="E132" s="565">
        <v>130250.21</v>
      </c>
      <c r="F132" s="565">
        <v>17167.14</v>
      </c>
      <c r="G132" s="565">
        <v>113083.07</v>
      </c>
      <c r="H132" s="566">
        <v>0</v>
      </c>
    </row>
    <row r="133" spans="1:8" ht="13.1" x14ac:dyDescent="0.25">
      <c r="A133" s="1098"/>
      <c r="B133" s="562" t="s">
        <v>2762</v>
      </c>
      <c r="C133" s="563" t="s">
        <v>5732</v>
      </c>
      <c r="D133" s="564" t="s">
        <v>2392</v>
      </c>
      <c r="E133" s="565">
        <v>14240</v>
      </c>
      <c r="F133" s="565">
        <v>14240</v>
      </c>
      <c r="G133" s="565">
        <v>0</v>
      </c>
      <c r="H133" s="566">
        <v>0</v>
      </c>
    </row>
    <row r="134" spans="1:8" ht="12.45" x14ac:dyDescent="0.2">
      <c r="A134" s="1098"/>
      <c r="B134" s="557" t="s">
        <v>6574</v>
      </c>
      <c r="C134" s="558"/>
      <c r="D134" s="559" t="s">
        <v>5689</v>
      </c>
      <c r="E134" s="560">
        <v>149538.35999999999</v>
      </c>
      <c r="F134" s="560">
        <v>31407.14</v>
      </c>
      <c r="G134" s="560">
        <v>118131.22</v>
      </c>
      <c r="H134" s="561">
        <v>0</v>
      </c>
    </row>
    <row r="135" spans="1:8" ht="13.1" x14ac:dyDescent="0.25">
      <c r="A135" s="1098"/>
      <c r="B135" s="562" t="s">
        <v>2498</v>
      </c>
      <c r="C135" s="563" t="s">
        <v>5734</v>
      </c>
      <c r="D135" s="564" t="s">
        <v>5735</v>
      </c>
      <c r="E135" s="565">
        <v>18833.57</v>
      </c>
      <c r="F135" s="565">
        <v>0</v>
      </c>
      <c r="G135" s="565">
        <v>18833.57</v>
      </c>
      <c r="H135" s="566">
        <v>0</v>
      </c>
    </row>
    <row r="136" spans="1:8" ht="13.1" x14ac:dyDescent="0.25">
      <c r="A136" s="1098"/>
      <c r="B136" s="562" t="s">
        <v>2498</v>
      </c>
      <c r="C136" s="563" t="s">
        <v>5734</v>
      </c>
      <c r="D136" s="564" t="s">
        <v>5696</v>
      </c>
      <c r="E136" s="565">
        <v>22803.02</v>
      </c>
      <c r="F136" s="565">
        <v>19901.490000000002</v>
      </c>
      <c r="G136" s="565">
        <v>0</v>
      </c>
      <c r="H136" s="566">
        <v>2901.53</v>
      </c>
    </row>
    <row r="137" spans="1:8" ht="13.1" x14ac:dyDescent="0.25">
      <c r="A137" s="1098"/>
      <c r="B137" s="562" t="s">
        <v>2498</v>
      </c>
      <c r="C137" s="563" t="s">
        <v>5734</v>
      </c>
      <c r="D137" s="564" t="s">
        <v>5690</v>
      </c>
      <c r="E137" s="565">
        <v>35000</v>
      </c>
      <c r="F137" s="565">
        <v>17500</v>
      </c>
      <c r="G137" s="565">
        <v>17500</v>
      </c>
      <c r="H137" s="566">
        <v>0</v>
      </c>
    </row>
    <row r="138" spans="1:8" ht="13.1" x14ac:dyDescent="0.25">
      <c r="A138" s="1098"/>
      <c r="B138" s="562" t="s">
        <v>2498</v>
      </c>
      <c r="C138" s="563" t="s">
        <v>5734</v>
      </c>
      <c r="D138" s="564" t="s">
        <v>2392</v>
      </c>
      <c r="E138" s="565">
        <v>28086.57</v>
      </c>
      <c r="F138" s="565">
        <v>28086.57</v>
      </c>
      <c r="G138" s="565">
        <v>0</v>
      </c>
      <c r="H138" s="566">
        <v>0</v>
      </c>
    </row>
    <row r="139" spans="1:8" ht="12.45" x14ac:dyDescent="0.2">
      <c r="A139" s="1098"/>
      <c r="B139" s="557" t="s">
        <v>6575</v>
      </c>
      <c r="C139" s="558"/>
      <c r="D139" s="559" t="s">
        <v>5689</v>
      </c>
      <c r="E139" s="560">
        <v>104723.16</v>
      </c>
      <c r="F139" s="560">
        <v>65488.06</v>
      </c>
      <c r="G139" s="560">
        <v>36333.57</v>
      </c>
      <c r="H139" s="561">
        <v>2901.53</v>
      </c>
    </row>
    <row r="140" spans="1:8" ht="13.1" x14ac:dyDescent="0.25">
      <c r="A140" s="1098"/>
      <c r="B140" s="562" t="s">
        <v>268</v>
      </c>
      <c r="C140" s="563" t="s">
        <v>5737</v>
      </c>
      <c r="D140" s="564" t="s">
        <v>5715</v>
      </c>
      <c r="E140" s="565">
        <v>53917.08</v>
      </c>
      <c r="F140" s="565">
        <v>0</v>
      </c>
      <c r="G140" s="565">
        <v>53917.08</v>
      </c>
      <c r="H140" s="566">
        <v>0</v>
      </c>
    </row>
    <row r="141" spans="1:8" ht="13.1" x14ac:dyDescent="0.25">
      <c r="A141" s="1098"/>
      <c r="B141" s="562" t="s">
        <v>268</v>
      </c>
      <c r="C141" s="563" t="s">
        <v>5737</v>
      </c>
      <c r="D141" s="564" t="s">
        <v>5738</v>
      </c>
      <c r="E141" s="565">
        <v>580827.26</v>
      </c>
      <c r="F141" s="565">
        <v>0</v>
      </c>
      <c r="G141" s="565">
        <v>580827.26</v>
      </c>
      <c r="H141" s="566">
        <v>0</v>
      </c>
    </row>
    <row r="142" spans="1:8" ht="13.1" x14ac:dyDescent="0.25">
      <c r="A142" s="1098"/>
      <c r="B142" s="562" t="s">
        <v>268</v>
      </c>
      <c r="C142" s="563" t="s">
        <v>5737</v>
      </c>
      <c r="D142" s="564" t="s">
        <v>5739</v>
      </c>
      <c r="E142" s="565">
        <v>1128553.68</v>
      </c>
      <c r="F142" s="565">
        <v>0</v>
      </c>
      <c r="G142" s="565">
        <v>1128553.68</v>
      </c>
      <c r="H142" s="566">
        <v>0</v>
      </c>
    </row>
    <row r="143" spans="1:8" ht="13.1" x14ac:dyDescent="0.25">
      <c r="A143" s="1098"/>
      <c r="B143" s="562" t="s">
        <v>268</v>
      </c>
      <c r="C143" s="563" t="s">
        <v>5737</v>
      </c>
      <c r="D143" s="564" t="s">
        <v>5735</v>
      </c>
      <c r="E143" s="565">
        <v>1251298.44</v>
      </c>
      <c r="F143" s="565">
        <v>0</v>
      </c>
      <c r="G143" s="565">
        <v>1251298.44</v>
      </c>
      <c r="H143" s="566">
        <v>0</v>
      </c>
    </row>
    <row r="144" spans="1:8" ht="13.1" x14ac:dyDescent="0.25">
      <c r="A144" s="1098"/>
      <c r="B144" s="562" t="s">
        <v>268</v>
      </c>
      <c r="C144" s="563" t="s">
        <v>5737</v>
      </c>
      <c r="D144" s="564" t="s">
        <v>5724</v>
      </c>
      <c r="E144" s="565">
        <v>549685.64</v>
      </c>
      <c r="F144" s="565">
        <v>0</v>
      </c>
      <c r="G144" s="565">
        <v>549685.64</v>
      </c>
      <c r="H144" s="566">
        <v>0</v>
      </c>
    </row>
    <row r="145" spans="1:8" ht="13.1" x14ac:dyDescent="0.25">
      <c r="A145" s="1098"/>
      <c r="B145" s="562" t="s">
        <v>268</v>
      </c>
      <c r="C145" s="563" t="s">
        <v>5737</v>
      </c>
      <c r="D145" s="564" t="s">
        <v>5691</v>
      </c>
      <c r="E145" s="565">
        <v>133416.9</v>
      </c>
      <c r="F145" s="565">
        <v>0</v>
      </c>
      <c r="G145" s="565">
        <v>133416.9</v>
      </c>
      <c r="H145" s="566">
        <v>0</v>
      </c>
    </row>
    <row r="146" spans="1:8" ht="13.1" x14ac:dyDescent="0.25">
      <c r="A146" s="1098"/>
      <c r="B146" s="562" t="s">
        <v>268</v>
      </c>
      <c r="C146" s="563" t="s">
        <v>5737</v>
      </c>
      <c r="D146" s="564" t="s">
        <v>5716</v>
      </c>
      <c r="E146" s="565">
        <v>966962.08</v>
      </c>
      <c r="F146" s="565">
        <v>0</v>
      </c>
      <c r="G146" s="565">
        <v>966962.08</v>
      </c>
      <c r="H146" s="566">
        <v>0</v>
      </c>
    </row>
    <row r="147" spans="1:8" ht="13.1" x14ac:dyDescent="0.25">
      <c r="A147" s="1098"/>
      <c r="B147" s="562" t="s">
        <v>268</v>
      </c>
      <c r="C147" s="563" t="s">
        <v>5737</v>
      </c>
      <c r="D147" s="564" t="s">
        <v>5719</v>
      </c>
      <c r="E147" s="565">
        <v>67119</v>
      </c>
      <c r="F147" s="565">
        <v>0</v>
      </c>
      <c r="G147" s="565">
        <v>67119</v>
      </c>
      <c r="H147" s="566">
        <v>0</v>
      </c>
    </row>
    <row r="148" spans="1:8" ht="13.1" x14ac:dyDescent="0.25">
      <c r="A148" s="1098"/>
      <c r="B148" s="562" t="s">
        <v>268</v>
      </c>
      <c r="C148" s="563" t="s">
        <v>5737</v>
      </c>
      <c r="D148" s="564" t="s">
        <v>5705</v>
      </c>
      <c r="E148" s="565">
        <v>183848.9</v>
      </c>
      <c r="F148" s="565">
        <v>0</v>
      </c>
      <c r="G148" s="565">
        <v>183848.9</v>
      </c>
      <c r="H148" s="566">
        <v>0</v>
      </c>
    </row>
    <row r="149" spans="1:8" ht="13.1" x14ac:dyDescent="0.25">
      <c r="A149" s="1098"/>
      <c r="B149" s="562" t="s">
        <v>268</v>
      </c>
      <c r="C149" s="563" t="s">
        <v>5737</v>
      </c>
      <c r="D149" s="564" t="s">
        <v>5692</v>
      </c>
      <c r="E149" s="565">
        <v>848877.41</v>
      </c>
      <c r="F149" s="565">
        <v>0</v>
      </c>
      <c r="G149" s="565">
        <v>848877.41</v>
      </c>
      <c r="H149" s="566">
        <v>0</v>
      </c>
    </row>
    <row r="150" spans="1:8" ht="13.1" x14ac:dyDescent="0.25">
      <c r="A150" s="1098"/>
      <c r="B150" s="567" t="s">
        <v>268</v>
      </c>
      <c r="C150" s="568" t="s">
        <v>5737</v>
      </c>
      <c r="D150" s="569" t="s">
        <v>5694</v>
      </c>
      <c r="E150" s="570">
        <v>195852.63</v>
      </c>
      <c r="F150" s="570">
        <v>0</v>
      </c>
      <c r="G150" s="570">
        <v>195852.63</v>
      </c>
      <c r="H150" s="571">
        <v>0</v>
      </c>
    </row>
    <row r="151" spans="1:8" ht="24.9" x14ac:dyDescent="0.2">
      <c r="A151" s="1098">
        <v>85</v>
      </c>
      <c r="B151" s="531" t="s">
        <v>5684</v>
      </c>
      <c r="C151" s="532" t="s">
        <v>5685</v>
      </c>
      <c r="D151" s="532" t="s">
        <v>5686</v>
      </c>
      <c r="E151" s="532" t="s">
        <v>6551</v>
      </c>
      <c r="F151" s="532" t="s">
        <v>5953</v>
      </c>
      <c r="G151" s="532" t="s">
        <v>5954</v>
      </c>
      <c r="H151" s="533" t="s">
        <v>5955</v>
      </c>
    </row>
    <row r="152" spans="1:8" ht="13.1" x14ac:dyDescent="0.25">
      <c r="A152" s="1098"/>
      <c r="B152" s="562" t="s">
        <v>268</v>
      </c>
      <c r="C152" s="563" t="s">
        <v>5737</v>
      </c>
      <c r="D152" s="564" t="s">
        <v>5695</v>
      </c>
      <c r="E152" s="565">
        <v>403392.99</v>
      </c>
      <c r="F152" s="565">
        <v>0</v>
      </c>
      <c r="G152" s="565">
        <v>403392.99</v>
      </c>
      <c r="H152" s="566">
        <v>0</v>
      </c>
    </row>
    <row r="153" spans="1:8" ht="13.1" x14ac:dyDescent="0.25">
      <c r="A153" s="1098"/>
      <c r="B153" s="562" t="s">
        <v>268</v>
      </c>
      <c r="C153" s="563" t="s">
        <v>5737</v>
      </c>
      <c r="D153" s="564" t="s">
        <v>5696</v>
      </c>
      <c r="E153" s="565">
        <v>294271.06</v>
      </c>
      <c r="F153" s="565">
        <v>0</v>
      </c>
      <c r="G153" s="565">
        <v>294271.06</v>
      </c>
      <c r="H153" s="566">
        <v>0</v>
      </c>
    </row>
    <row r="154" spans="1:8" ht="13.1" x14ac:dyDescent="0.25">
      <c r="A154" s="1098"/>
      <c r="B154" s="562" t="s">
        <v>268</v>
      </c>
      <c r="C154" s="563" t="s">
        <v>5737</v>
      </c>
      <c r="D154" s="564" t="s">
        <v>5690</v>
      </c>
      <c r="E154" s="565">
        <v>2507079.6800000002</v>
      </c>
      <c r="F154" s="565">
        <v>688199.08</v>
      </c>
      <c r="G154" s="565">
        <v>1812709.49</v>
      </c>
      <c r="H154" s="566">
        <v>6171.11</v>
      </c>
    </row>
    <row r="155" spans="1:8" ht="13.1" x14ac:dyDescent="0.25">
      <c r="A155" s="1098"/>
      <c r="B155" s="562" t="s">
        <v>268</v>
      </c>
      <c r="C155" s="563" t="s">
        <v>5737</v>
      </c>
      <c r="D155" s="564" t="s">
        <v>2392</v>
      </c>
      <c r="E155" s="565">
        <v>4272724.8099999996</v>
      </c>
      <c r="F155" s="565">
        <v>1483881.71</v>
      </c>
      <c r="G155" s="565">
        <v>2788843.1</v>
      </c>
      <c r="H155" s="566">
        <v>0</v>
      </c>
    </row>
    <row r="156" spans="1:8" ht="12.45" x14ac:dyDescent="0.2">
      <c r="A156" s="1098"/>
      <c r="B156" s="557" t="s">
        <v>6576</v>
      </c>
      <c r="C156" s="558"/>
      <c r="D156" s="559" t="s">
        <v>5689</v>
      </c>
      <c r="E156" s="560">
        <v>13437827.560000001</v>
      </c>
      <c r="F156" s="560">
        <v>2172080.79</v>
      </c>
      <c r="G156" s="560">
        <v>11259575.66</v>
      </c>
      <c r="H156" s="561">
        <v>6171.11</v>
      </c>
    </row>
    <row r="157" spans="1:8" ht="13.1" x14ac:dyDescent="0.25">
      <c r="A157" s="1098"/>
      <c r="B157" s="562" t="s">
        <v>1566</v>
      </c>
      <c r="C157" s="563" t="s">
        <v>5741</v>
      </c>
      <c r="D157" s="564" t="s">
        <v>5696</v>
      </c>
      <c r="E157" s="565">
        <v>6301500</v>
      </c>
      <c r="F157" s="565">
        <v>0</v>
      </c>
      <c r="G157" s="565">
        <v>0</v>
      </c>
      <c r="H157" s="566">
        <v>6301500</v>
      </c>
    </row>
    <row r="158" spans="1:8" ht="12.45" x14ac:dyDescent="0.2">
      <c r="A158" s="1098"/>
      <c r="B158" s="557" t="s">
        <v>6577</v>
      </c>
      <c r="C158" s="558"/>
      <c r="D158" s="559" t="s">
        <v>5689</v>
      </c>
      <c r="E158" s="560">
        <v>6301500</v>
      </c>
      <c r="F158" s="560">
        <v>0</v>
      </c>
      <c r="G158" s="560">
        <v>0</v>
      </c>
      <c r="H158" s="561">
        <v>6301500</v>
      </c>
    </row>
    <row r="159" spans="1:8" ht="13.1" x14ac:dyDescent="0.25">
      <c r="A159" s="1098"/>
      <c r="B159" s="562" t="s">
        <v>1144</v>
      </c>
      <c r="C159" s="563" t="s">
        <v>5742</v>
      </c>
      <c r="D159" s="564" t="s">
        <v>5694</v>
      </c>
      <c r="E159" s="565">
        <v>5450.66</v>
      </c>
      <c r="F159" s="565">
        <v>0</v>
      </c>
      <c r="G159" s="565">
        <v>5450.66</v>
      </c>
      <c r="H159" s="566">
        <v>0</v>
      </c>
    </row>
    <row r="160" spans="1:8" ht="12.45" x14ac:dyDescent="0.2">
      <c r="A160" s="1098"/>
      <c r="B160" s="557" t="s">
        <v>6578</v>
      </c>
      <c r="C160" s="558"/>
      <c r="D160" s="559" t="s">
        <v>5689</v>
      </c>
      <c r="E160" s="560">
        <v>5450.66</v>
      </c>
      <c r="F160" s="560">
        <v>0</v>
      </c>
      <c r="G160" s="560">
        <v>5450.66</v>
      </c>
      <c r="H160" s="561">
        <v>0</v>
      </c>
    </row>
    <row r="161" spans="1:8" ht="13.1" x14ac:dyDescent="0.25">
      <c r="A161" s="1098"/>
      <c r="B161" s="562" t="s">
        <v>306</v>
      </c>
      <c r="C161" s="563" t="s">
        <v>307</v>
      </c>
      <c r="D161" s="564" t="s">
        <v>5695</v>
      </c>
      <c r="E161" s="565">
        <v>1220.4100000000001</v>
      </c>
      <c r="F161" s="565">
        <v>0</v>
      </c>
      <c r="G161" s="565">
        <v>1220.4100000000001</v>
      </c>
      <c r="H161" s="566">
        <v>0</v>
      </c>
    </row>
    <row r="162" spans="1:8" ht="13.1" x14ac:dyDescent="0.25">
      <c r="A162" s="1098"/>
      <c r="B162" s="562" t="s">
        <v>306</v>
      </c>
      <c r="C162" s="563" t="s">
        <v>307</v>
      </c>
      <c r="D162" s="564" t="s">
        <v>2392</v>
      </c>
      <c r="E162" s="565">
        <v>7486.56</v>
      </c>
      <c r="F162" s="565">
        <v>0</v>
      </c>
      <c r="G162" s="565">
        <v>7486.56</v>
      </c>
      <c r="H162" s="566">
        <v>0</v>
      </c>
    </row>
    <row r="163" spans="1:8" ht="12.45" x14ac:dyDescent="0.2">
      <c r="A163" s="1098"/>
      <c r="B163" s="557" t="s">
        <v>6579</v>
      </c>
      <c r="C163" s="558"/>
      <c r="D163" s="559" t="s">
        <v>5689</v>
      </c>
      <c r="E163" s="560">
        <v>8706.9699999999993</v>
      </c>
      <c r="F163" s="560">
        <v>0</v>
      </c>
      <c r="G163" s="560">
        <v>8706.9699999999993</v>
      </c>
      <c r="H163" s="561">
        <v>0</v>
      </c>
    </row>
    <row r="164" spans="1:8" ht="13.1" x14ac:dyDescent="0.25">
      <c r="A164" s="1098"/>
      <c r="B164" s="562" t="s">
        <v>269</v>
      </c>
      <c r="C164" s="563" t="s">
        <v>270</v>
      </c>
      <c r="D164" s="564" t="s">
        <v>5696</v>
      </c>
      <c r="E164" s="565">
        <v>37.65</v>
      </c>
      <c r="F164" s="565">
        <v>0</v>
      </c>
      <c r="G164" s="565">
        <v>0</v>
      </c>
      <c r="H164" s="566">
        <v>37.65</v>
      </c>
    </row>
    <row r="165" spans="1:8" ht="13.1" x14ac:dyDescent="0.25">
      <c r="A165" s="1098"/>
      <c r="B165" s="562" t="s">
        <v>269</v>
      </c>
      <c r="C165" s="563" t="s">
        <v>270</v>
      </c>
      <c r="D165" s="564" t="s">
        <v>2392</v>
      </c>
      <c r="E165" s="565">
        <v>30645.32</v>
      </c>
      <c r="F165" s="565">
        <v>30645.32</v>
      </c>
      <c r="G165" s="565">
        <v>0</v>
      </c>
      <c r="H165" s="566">
        <v>0</v>
      </c>
    </row>
    <row r="166" spans="1:8" ht="12.45" x14ac:dyDescent="0.2">
      <c r="A166" s="1098"/>
      <c r="B166" s="557" t="s">
        <v>6580</v>
      </c>
      <c r="C166" s="558"/>
      <c r="D166" s="559" t="s">
        <v>5689</v>
      </c>
      <c r="E166" s="560">
        <v>30682.97</v>
      </c>
      <c r="F166" s="560">
        <v>30645.32</v>
      </c>
      <c r="G166" s="560">
        <v>0</v>
      </c>
      <c r="H166" s="561">
        <v>37.65</v>
      </c>
    </row>
    <row r="167" spans="1:8" ht="13.1" x14ac:dyDescent="0.25">
      <c r="A167" s="1098"/>
      <c r="B167" s="562" t="s">
        <v>271</v>
      </c>
      <c r="C167" s="563" t="s">
        <v>5746</v>
      </c>
      <c r="D167" s="564" t="s">
        <v>5716</v>
      </c>
      <c r="E167" s="565">
        <v>965947.81</v>
      </c>
      <c r="F167" s="565">
        <v>0</v>
      </c>
      <c r="G167" s="565">
        <v>0</v>
      </c>
      <c r="H167" s="566">
        <v>965947.81</v>
      </c>
    </row>
    <row r="168" spans="1:8" ht="12.45" x14ac:dyDescent="0.2">
      <c r="A168" s="1098"/>
      <c r="B168" s="557" t="s">
        <v>6581</v>
      </c>
      <c r="C168" s="558"/>
      <c r="D168" s="559" t="s">
        <v>5689</v>
      </c>
      <c r="E168" s="560">
        <v>965947.81</v>
      </c>
      <c r="F168" s="560">
        <v>0</v>
      </c>
      <c r="G168" s="560">
        <v>0</v>
      </c>
      <c r="H168" s="561">
        <v>965947.81</v>
      </c>
    </row>
    <row r="169" spans="1:8" ht="13.1" x14ac:dyDescent="0.25">
      <c r="A169" s="1098"/>
      <c r="B169" s="562" t="s">
        <v>14</v>
      </c>
      <c r="C169" s="563" t="s">
        <v>5747</v>
      </c>
      <c r="D169" s="564" t="s">
        <v>2392</v>
      </c>
      <c r="E169" s="565">
        <v>10482885.66</v>
      </c>
      <c r="F169" s="565">
        <v>10443962</v>
      </c>
      <c r="G169" s="565">
        <v>0</v>
      </c>
      <c r="H169" s="566">
        <v>38923.660000000003</v>
      </c>
    </row>
    <row r="170" spans="1:8" ht="12.45" x14ac:dyDescent="0.2">
      <c r="A170" s="1098"/>
      <c r="B170" s="557" t="s">
        <v>6582</v>
      </c>
      <c r="C170" s="558"/>
      <c r="D170" s="559" t="s">
        <v>5689</v>
      </c>
      <c r="E170" s="560">
        <v>10482885.66</v>
      </c>
      <c r="F170" s="560">
        <v>10443962</v>
      </c>
      <c r="G170" s="560">
        <v>0</v>
      </c>
      <c r="H170" s="561">
        <v>38923.660000000003</v>
      </c>
    </row>
    <row r="171" spans="1:8" ht="13.1" x14ac:dyDescent="0.25">
      <c r="A171" s="1098"/>
      <c r="B171" s="562" t="s">
        <v>1816</v>
      </c>
      <c r="C171" s="563" t="s">
        <v>1817</v>
      </c>
      <c r="D171" s="564" t="s">
        <v>2392</v>
      </c>
      <c r="E171" s="565">
        <v>27979</v>
      </c>
      <c r="F171" s="565">
        <v>0</v>
      </c>
      <c r="G171" s="565">
        <v>792</v>
      </c>
      <c r="H171" s="566">
        <v>27187</v>
      </c>
    </row>
    <row r="172" spans="1:8" ht="12.45" x14ac:dyDescent="0.2">
      <c r="A172" s="1098"/>
      <c r="B172" s="557" t="s">
        <v>6583</v>
      </c>
      <c r="C172" s="558"/>
      <c r="D172" s="559" t="s">
        <v>5689</v>
      </c>
      <c r="E172" s="560">
        <v>27979</v>
      </c>
      <c r="F172" s="560">
        <v>0</v>
      </c>
      <c r="G172" s="560">
        <v>792</v>
      </c>
      <c r="H172" s="561">
        <v>27187</v>
      </c>
    </row>
    <row r="173" spans="1:8" ht="13.1" x14ac:dyDescent="0.25">
      <c r="A173" s="1098"/>
      <c r="B173" s="562" t="s">
        <v>273</v>
      </c>
      <c r="C173" s="563" t="s">
        <v>1280</v>
      </c>
      <c r="D173" s="564" t="s">
        <v>5735</v>
      </c>
      <c r="E173" s="565">
        <v>5571</v>
      </c>
      <c r="F173" s="565">
        <v>5571</v>
      </c>
      <c r="G173" s="565">
        <v>0</v>
      </c>
      <c r="H173" s="566">
        <v>0</v>
      </c>
    </row>
    <row r="174" spans="1:8" ht="13.1" x14ac:dyDescent="0.25">
      <c r="A174" s="1098"/>
      <c r="B174" s="562" t="s">
        <v>273</v>
      </c>
      <c r="C174" s="563" t="s">
        <v>1280</v>
      </c>
      <c r="D174" s="564" t="s">
        <v>5691</v>
      </c>
      <c r="E174" s="565">
        <v>1568</v>
      </c>
      <c r="F174" s="565">
        <v>1568</v>
      </c>
      <c r="G174" s="565">
        <v>0</v>
      </c>
      <c r="H174" s="566">
        <v>0</v>
      </c>
    </row>
    <row r="175" spans="1:8" ht="13.1" x14ac:dyDescent="0.25">
      <c r="A175" s="1098"/>
      <c r="B175" s="562" t="s">
        <v>273</v>
      </c>
      <c r="C175" s="563" t="s">
        <v>1280</v>
      </c>
      <c r="D175" s="564" t="s">
        <v>5716</v>
      </c>
      <c r="E175" s="565">
        <v>1945579.18</v>
      </c>
      <c r="F175" s="565">
        <v>0</v>
      </c>
      <c r="G175" s="565">
        <v>1945579.18</v>
      </c>
      <c r="H175" s="566">
        <v>0</v>
      </c>
    </row>
    <row r="176" spans="1:8" ht="13.1" x14ac:dyDescent="0.25">
      <c r="A176" s="1098"/>
      <c r="B176" s="562" t="s">
        <v>273</v>
      </c>
      <c r="C176" s="563" t="s">
        <v>1280</v>
      </c>
      <c r="D176" s="564" t="s">
        <v>5692</v>
      </c>
      <c r="E176" s="565">
        <v>37678</v>
      </c>
      <c r="F176" s="565">
        <v>0</v>
      </c>
      <c r="G176" s="565">
        <v>37678</v>
      </c>
      <c r="H176" s="566">
        <v>0</v>
      </c>
    </row>
    <row r="177" spans="1:8" ht="13.1" x14ac:dyDescent="0.25">
      <c r="A177" s="1098"/>
      <c r="B177" s="562" t="s">
        <v>273</v>
      </c>
      <c r="C177" s="563" t="s">
        <v>1280</v>
      </c>
      <c r="D177" s="564" t="s">
        <v>5694</v>
      </c>
      <c r="E177" s="565">
        <v>1900</v>
      </c>
      <c r="F177" s="565">
        <v>0</v>
      </c>
      <c r="G177" s="565">
        <v>1900</v>
      </c>
      <c r="H177" s="566">
        <v>0</v>
      </c>
    </row>
    <row r="178" spans="1:8" ht="13.1" x14ac:dyDescent="0.25">
      <c r="A178" s="1098"/>
      <c r="B178" s="562" t="s">
        <v>273</v>
      </c>
      <c r="C178" s="563" t="s">
        <v>1280</v>
      </c>
      <c r="D178" s="564" t="s">
        <v>5695</v>
      </c>
      <c r="E178" s="565">
        <v>567653</v>
      </c>
      <c r="F178" s="565">
        <v>430317</v>
      </c>
      <c r="G178" s="565">
        <v>137336</v>
      </c>
      <c r="H178" s="566">
        <v>0</v>
      </c>
    </row>
    <row r="179" spans="1:8" ht="13.1" x14ac:dyDescent="0.25">
      <c r="A179" s="1098"/>
      <c r="B179" s="562" t="s">
        <v>273</v>
      </c>
      <c r="C179" s="563" t="s">
        <v>1280</v>
      </c>
      <c r="D179" s="564" t="s">
        <v>5696</v>
      </c>
      <c r="E179" s="565">
        <v>885872</v>
      </c>
      <c r="F179" s="565">
        <v>734429</v>
      </c>
      <c r="G179" s="565">
        <v>151443</v>
      </c>
      <c r="H179" s="566">
        <v>0</v>
      </c>
    </row>
    <row r="180" spans="1:8" ht="13.1" x14ac:dyDescent="0.25">
      <c r="A180" s="1098"/>
      <c r="B180" s="562" t="s">
        <v>273</v>
      </c>
      <c r="C180" s="563" t="s">
        <v>1280</v>
      </c>
      <c r="D180" s="564" t="s">
        <v>5690</v>
      </c>
      <c r="E180" s="565">
        <v>634598.5</v>
      </c>
      <c r="F180" s="565">
        <v>90450.42</v>
      </c>
      <c r="G180" s="565">
        <v>536158.74</v>
      </c>
      <c r="H180" s="566">
        <v>7989.34</v>
      </c>
    </row>
    <row r="181" spans="1:8" ht="13.1" x14ac:dyDescent="0.25">
      <c r="A181" s="1098"/>
      <c r="B181" s="562" t="s">
        <v>273</v>
      </c>
      <c r="C181" s="563" t="s">
        <v>1280</v>
      </c>
      <c r="D181" s="564" t="s">
        <v>2392</v>
      </c>
      <c r="E181" s="565">
        <v>963194.52</v>
      </c>
      <c r="F181" s="565">
        <v>349853.52</v>
      </c>
      <c r="G181" s="565">
        <v>613341</v>
      </c>
      <c r="H181" s="566">
        <v>0</v>
      </c>
    </row>
    <row r="182" spans="1:8" ht="12.45" x14ac:dyDescent="0.2">
      <c r="A182" s="1098"/>
      <c r="B182" s="557" t="s">
        <v>6584</v>
      </c>
      <c r="C182" s="558"/>
      <c r="D182" s="559" t="s">
        <v>5689</v>
      </c>
      <c r="E182" s="560">
        <v>5043614.2</v>
      </c>
      <c r="F182" s="560">
        <v>1612188.94</v>
      </c>
      <c r="G182" s="560">
        <v>3423435.92</v>
      </c>
      <c r="H182" s="561">
        <v>7989.34</v>
      </c>
    </row>
    <row r="183" spans="1:8" ht="13.1" x14ac:dyDescent="0.25">
      <c r="A183" s="1098"/>
      <c r="B183" s="562" t="s">
        <v>1302</v>
      </c>
      <c r="C183" s="563" t="s">
        <v>5751</v>
      </c>
      <c r="D183" s="564" t="s">
        <v>5695</v>
      </c>
      <c r="E183" s="565">
        <v>44100</v>
      </c>
      <c r="F183" s="565">
        <v>0</v>
      </c>
      <c r="G183" s="565">
        <v>44100</v>
      </c>
      <c r="H183" s="566">
        <v>0</v>
      </c>
    </row>
    <row r="184" spans="1:8" ht="12.45" x14ac:dyDescent="0.2">
      <c r="A184" s="1098"/>
      <c r="B184" s="557" t="s">
        <v>6585</v>
      </c>
      <c r="C184" s="558"/>
      <c r="D184" s="559" t="s">
        <v>5689</v>
      </c>
      <c r="E184" s="560">
        <v>44100</v>
      </c>
      <c r="F184" s="560">
        <v>0</v>
      </c>
      <c r="G184" s="560">
        <v>44100</v>
      </c>
      <c r="H184" s="561">
        <v>0</v>
      </c>
    </row>
    <row r="185" spans="1:8" ht="13.1" x14ac:dyDescent="0.25">
      <c r="A185" s="1098"/>
      <c r="B185" s="562" t="s">
        <v>16</v>
      </c>
      <c r="C185" s="563" t="s">
        <v>5753</v>
      </c>
      <c r="D185" s="564" t="s">
        <v>5690</v>
      </c>
      <c r="E185" s="565">
        <v>2587974.5699999998</v>
      </c>
      <c r="F185" s="565">
        <v>2587974.5699999998</v>
      </c>
      <c r="G185" s="565">
        <v>0</v>
      </c>
      <c r="H185" s="566">
        <v>0</v>
      </c>
    </row>
    <row r="186" spans="1:8" ht="13.1" x14ac:dyDescent="0.25">
      <c r="A186" s="1098"/>
      <c r="B186" s="562" t="s">
        <v>16</v>
      </c>
      <c r="C186" s="563" t="s">
        <v>5753</v>
      </c>
      <c r="D186" s="564" t="s">
        <v>2392</v>
      </c>
      <c r="E186" s="565">
        <v>357272.19</v>
      </c>
      <c r="F186" s="565">
        <v>357272.19</v>
      </c>
      <c r="G186" s="565">
        <v>0</v>
      </c>
      <c r="H186" s="566">
        <v>0</v>
      </c>
    </row>
    <row r="187" spans="1:8" ht="12.45" x14ac:dyDescent="0.2">
      <c r="A187" s="1098"/>
      <c r="B187" s="557" t="s">
        <v>6586</v>
      </c>
      <c r="C187" s="558"/>
      <c r="D187" s="559" t="s">
        <v>5689</v>
      </c>
      <c r="E187" s="560">
        <v>2945246.76</v>
      </c>
      <c r="F187" s="560">
        <v>2945246.76</v>
      </c>
      <c r="G187" s="560">
        <v>0</v>
      </c>
      <c r="H187" s="561">
        <v>0</v>
      </c>
    </row>
    <row r="188" spans="1:8" ht="13.1" x14ac:dyDescent="0.25">
      <c r="A188" s="1098"/>
      <c r="B188" s="562" t="s">
        <v>19</v>
      </c>
      <c r="C188" s="563" t="s">
        <v>5755</v>
      </c>
      <c r="D188" s="564" t="s">
        <v>2392</v>
      </c>
      <c r="E188" s="565">
        <v>1272202</v>
      </c>
      <c r="F188" s="565">
        <v>1272202</v>
      </c>
      <c r="G188" s="565">
        <v>0</v>
      </c>
      <c r="H188" s="566">
        <v>0</v>
      </c>
    </row>
    <row r="189" spans="1:8" ht="12.45" x14ac:dyDescent="0.2">
      <c r="A189" s="1098"/>
      <c r="B189" s="557" t="s">
        <v>6587</v>
      </c>
      <c r="C189" s="558"/>
      <c r="D189" s="559" t="s">
        <v>5689</v>
      </c>
      <c r="E189" s="560">
        <v>1272202</v>
      </c>
      <c r="F189" s="560">
        <v>1272202</v>
      </c>
      <c r="G189" s="560">
        <v>0</v>
      </c>
      <c r="H189" s="561">
        <v>0</v>
      </c>
    </row>
    <row r="190" spans="1:8" ht="13.1" x14ac:dyDescent="0.25">
      <c r="A190" s="1098"/>
      <c r="B190" s="562" t="s">
        <v>274</v>
      </c>
      <c r="C190" s="563" t="s">
        <v>5756</v>
      </c>
      <c r="D190" s="564" t="s">
        <v>5724</v>
      </c>
      <c r="E190" s="565">
        <v>153026.81</v>
      </c>
      <c r="F190" s="565">
        <v>0</v>
      </c>
      <c r="G190" s="565">
        <v>153026.81</v>
      </c>
      <c r="H190" s="566">
        <v>0</v>
      </c>
    </row>
    <row r="191" spans="1:8" ht="13.1" x14ac:dyDescent="0.25">
      <c r="A191" s="1098"/>
      <c r="B191" s="562" t="s">
        <v>274</v>
      </c>
      <c r="C191" s="563" t="s">
        <v>5756</v>
      </c>
      <c r="D191" s="564" t="s">
        <v>5705</v>
      </c>
      <c r="E191" s="565">
        <v>8991.36</v>
      </c>
      <c r="F191" s="565">
        <v>0</v>
      </c>
      <c r="G191" s="565">
        <v>8991.36</v>
      </c>
      <c r="H191" s="566">
        <v>0</v>
      </c>
    </row>
    <row r="192" spans="1:8" ht="13.1" x14ac:dyDescent="0.25">
      <c r="A192" s="1098"/>
      <c r="B192" s="562" t="s">
        <v>274</v>
      </c>
      <c r="C192" s="563" t="s">
        <v>5756</v>
      </c>
      <c r="D192" s="564" t="s">
        <v>5694</v>
      </c>
      <c r="E192" s="565">
        <v>860687.35999999999</v>
      </c>
      <c r="F192" s="565">
        <v>0</v>
      </c>
      <c r="G192" s="565">
        <v>860687.35999999999</v>
      </c>
      <c r="H192" s="566">
        <v>0</v>
      </c>
    </row>
    <row r="193" spans="1:8" ht="13.1" x14ac:dyDescent="0.25">
      <c r="A193" s="1098"/>
      <c r="B193" s="562" t="s">
        <v>274</v>
      </c>
      <c r="C193" s="563" t="s">
        <v>5756</v>
      </c>
      <c r="D193" s="564" t="s">
        <v>5695</v>
      </c>
      <c r="E193" s="565">
        <v>82884</v>
      </c>
      <c r="F193" s="565">
        <v>0</v>
      </c>
      <c r="G193" s="565">
        <v>82884</v>
      </c>
      <c r="H193" s="566">
        <v>0</v>
      </c>
    </row>
    <row r="194" spans="1:8" ht="13.1" x14ac:dyDescent="0.25">
      <c r="A194" s="1098"/>
      <c r="B194" s="562" t="s">
        <v>274</v>
      </c>
      <c r="C194" s="563" t="s">
        <v>5756</v>
      </c>
      <c r="D194" s="564" t="s">
        <v>5690</v>
      </c>
      <c r="E194" s="565">
        <v>923140.34</v>
      </c>
      <c r="F194" s="565">
        <v>923140.34</v>
      </c>
      <c r="G194" s="565">
        <v>0</v>
      </c>
      <c r="H194" s="566">
        <v>0</v>
      </c>
    </row>
    <row r="195" spans="1:8" ht="13.1" x14ac:dyDescent="0.25">
      <c r="A195" s="1098"/>
      <c r="B195" s="562" t="s">
        <v>274</v>
      </c>
      <c r="C195" s="563" t="s">
        <v>5756</v>
      </c>
      <c r="D195" s="564" t="s">
        <v>2392</v>
      </c>
      <c r="E195" s="565">
        <v>613961</v>
      </c>
      <c r="F195" s="565">
        <v>589601</v>
      </c>
      <c r="G195" s="565">
        <v>24360</v>
      </c>
      <c r="H195" s="566">
        <v>0</v>
      </c>
    </row>
    <row r="196" spans="1:8" ht="12.45" x14ac:dyDescent="0.2">
      <c r="A196" s="1098"/>
      <c r="B196" s="557" t="s">
        <v>6588</v>
      </c>
      <c r="C196" s="558"/>
      <c r="D196" s="559" t="s">
        <v>5689</v>
      </c>
      <c r="E196" s="560">
        <v>2642690.87</v>
      </c>
      <c r="F196" s="560">
        <v>1512741.34</v>
      </c>
      <c r="G196" s="560">
        <v>1129949.53</v>
      </c>
      <c r="H196" s="561">
        <v>0</v>
      </c>
    </row>
    <row r="197" spans="1:8" ht="13.1" x14ac:dyDescent="0.25">
      <c r="A197" s="1098"/>
      <c r="B197" s="562" t="s">
        <v>275</v>
      </c>
      <c r="C197" s="563" t="s">
        <v>195</v>
      </c>
      <c r="D197" s="564" t="s">
        <v>5719</v>
      </c>
      <c r="E197" s="565">
        <v>33412.5</v>
      </c>
      <c r="F197" s="565">
        <v>0</v>
      </c>
      <c r="G197" s="565">
        <v>33412.5</v>
      </c>
      <c r="H197" s="566">
        <v>0</v>
      </c>
    </row>
    <row r="198" spans="1:8" ht="13.1" x14ac:dyDescent="0.25">
      <c r="A198" s="1098"/>
      <c r="B198" s="562" t="s">
        <v>275</v>
      </c>
      <c r="C198" s="563" t="s">
        <v>195</v>
      </c>
      <c r="D198" s="564" t="s">
        <v>5692</v>
      </c>
      <c r="E198" s="565">
        <v>59400</v>
      </c>
      <c r="F198" s="565">
        <v>0</v>
      </c>
      <c r="G198" s="565">
        <v>59400</v>
      </c>
      <c r="H198" s="566">
        <v>0</v>
      </c>
    </row>
    <row r="199" spans="1:8" ht="13.1" x14ac:dyDescent="0.25">
      <c r="A199" s="1098"/>
      <c r="B199" s="562" t="s">
        <v>275</v>
      </c>
      <c r="C199" s="563" t="s">
        <v>195</v>
      </c>
      <c r="D199" s="564" t="s">
        <v>5694</v>
      </c>
      <c r="E199" s="565">
        <v>133010</v>
      </c>
      <c r="F199" s="565">
        <v>98265.69</v>
      </c>
      <c r="G199" s="565">
        <v>34744.31</v>
      </c>
      <c r="H199" s="566">
        <v>0</v>
      </c>
    </row>
    <row r="200" spans="1:8" ht="13.1" x14ac:dyDescent="0.25">
      <c r="A200" s="1098"/>
      <c r="B200" s="567" t="s">
        <v>275</v>
      </c>
      <c r="C200" s="568" t="s">
        <v>195</v>
      </c>
      <c r="D200" s="569" t="s">
        <v>5696</v>
      </c>
      <c r="E200" s="570">
        <v>944818.37</v>
      </c>
      <c r="F200" s="570">
        <v>116446.24</v>
      </c>
      <c r="G200" s="570">
        <v>826971.52</v>
      </c>
      <c r="H200" s="571">
        <v>1400.61</v>
      </c>
    </row>
    <row r="201" spans="1:8" ht="24.9" x14ac:dyDescent="0.2">
      <c r="A201" s="1098">
        <v>86</v>
      </c>
      <c r="B201" s="531" t="s">
        <v>5684</v>
      </c>
      <c r="C201" s="532" t="s">
        <v>5685</v>
      </c>
      <c r="D201" s="532" t="s">
        <v>5686</v>
      </c>
      <c r="E201" s="532" t="s">
        <v>6551</v>
      </c>
      <c r="F201" s="532" t="s">
        <v>5953</v>
      </c>
      <c r="G201" s="532" t="s">
        <v>5954</v>
      </c>
      <c r="H201" s="533" t="s">
        <v>5955</v>
      </c>
    </row>
    <row r="202" spans="1:8" ht="13.1" x14ac:dyDescent="0.25">
      <c r="A202" s="1098"/>
      <c r="B202" s="562" t="s">
        <v>275</v>
      </c>
      <c r="C202" s="563" t="s">
        <v>195</v>
      </c>
      <c r="D202" s="564" t="s">
        <v>5690</v>
      </c>
      <c r="E202" s="565">
        <v>279902</v>
      </c>
      <c r="F202" s="565">
        <v>58902</v>
      </c>
      <c r="G202" s="565">
        <v>221000</v>
      </c>
      <c r="H202" s="566">
        <v>0</v>
      </c>
    </row>
    <row r="203" spans="1:8" ht="13.1" x14ac:dyDescent="0.25">
      <c r="A203" s="1098"/>
      <c r="B203" s="562" t="s">
        <v>275</v>
      </c>
      <c r="C203" s="563" t="s">
        <v>195</v>
      </c>
      <c r="D203" s="564" t="s">
        <v>2392</v>
      </c>
      <c r="E203" s="565">
        <v>1173427.01</v>
      </c>
      <c r="F203" s="565">
        <v>418879.67</v>
      </c>
      <c r="G203" s="565">
        <v>750270.19</v>
      </c>
      <c r="H203" s="566">
        <v>4277.1499999999996</v>
      </c>
    </row>
    <row r="204" spans="1:8" ht="12.45" x14ac:dyDescent="0.2">
      <c r="A204" s="1098"/>
      <c r="B204" s="557" t="s">
        <v>6589</v>
      </c>
      <c r="C204" s="558"/>
      <c r="D204" s="559" t="s">
        <v>5689</v>
      </c>
      <c r="E204" s="560">
        <v>2623969.88</v>
      </c>
      <c r="F204" s="560">
        <v>692493.6</v>
      </c>
      <c r="G204" s="560">
        <v>1925798.52</v>
      </c>
      <c r="H204" s="561">
        <v>5677.76</v>
      </c>
    </row>
    <row r="205" spans="1:8" ht="13.1" x14ac:dyDescent="0.25">
      <c r="A205" s="1098"/>
      <c r="B205" s="562" t="s">
        <v>276</v>
      </c>
      <c r="C205" s="563" t="s">
        <v>5759</v>
      </c>
      <c r="D205" s="564" t="s">
        <v>5715</v>
      </c>
      <c r="E205" s="565">
        <v>108354.17</v>
      </c>
      <c r="F205" s="565">
        <v>0</v>
      </c>
      <c r="G205" s="565">
        <v>108354.17</v>
      </c>
      <c r="H205" s="566">
        <v>0</v>
      </c>
    </row>
    <row r="206" spans="1:8" ht="13.1" x14ac:dyDescent="0.25">
      <c r="A206" s="1098"/>
      <c r="B206" s="562" t="s">
        <v>276</v>
      </c>
      <c r="C206" s="563" t="s">
        <v>5759</v>
      </c>
      <c r="D206" s="564" t="s">
        <v>5705</v>
      </c>
      <c r="E206" s="565">
        <v>23456.45</v>
      </c>
      <c r="F206" s="565">
        <v>0</v>
      </c>
      <c r="G206" s="565">
        <v>23456.45</v>
      </c>
      <c r="H206" s="566">
        <v>0</v>
      </c>
    </row>
    <row r="207" spans="1:8" ht="13.1" x14ac:dyDescent="0.25">
      <c r="A207" s="1098"/>
      <c r="B207" s="562" t="s">
        <v>276</v>
      </c>
      <c r="C207" s="563" t="s">
        <v>5759</v>
      </c>
      <c r="D207" s="564" t="s">
        <v>5695</v>
      </c>
      <c r="E207" s="565">
        <v>29.41</v>
      </c>
      <c r="F207" s="565">
        <v>0</v>
      </c>
      <c r="G207" s="565">
        <v>29.41</v>
      </c>
      <c r="H207" s="566">
        <v>0</v>
      </c>
    </row>
    <row r="208" spans="1:8" ht="13.1" x14ac:dyDescent="0.25">
      <c r="A208" s="1098"/>
      <c r="B208" s="562" t="s">
        <v>276</v>
      </c>
      <c r="C208" s="563" t="s">
        <v>5759</v>
      </c>
      <c r="D208" s="564" t="s">
        <v>5696</v>
      </c>
      <c r="E208" s="565">
        <v>1315.09</v>
      </c>
      <c r="F208" s="565">
        <v>0</v>
      </c>
      <c r="G208" s="565">
        <v>1315.09</v>
      </c>
      <c r="H208" s="566">
        <v>0</v>
      </c>
    </row>
    <row r="209" spans="1:8" ht="13.1" x14ac:dyDescent="0.25">
      <c r="A209" s="1098"/>
      <c r="B209" s="562" t="s">
        <v>276</v>
      </c>
      <c r="C209" s="563" t="s">
        <v>5759</v>
      </c>
      <c r="D209" s="564" t="s">
        <v>5690</v>
      </c>
      <c r="E209" s="565">
        <v>3762.84</v>
      </c>
      <c r="F209" s="565">
        <v>888.27</v>
      </c>
      <c r="G209" s="565">
        <v>2800.07</v>
      </c>
      <c r="H209" s="566">
        <v>74.5</v>
      </c>
    </row>
    <row r="210" spans="1:8" ht="13.1" x14ac:dyDescent="0.25">
      <c r="A210" s="1098"/>
      <c r="B210" s="562" t="s">
        <v>276</v>
      </c>
      <c r="C210" s="563" t="s">
        <v>5759</v>
      </c>
      <c r="D210" s="564" t="s">
        <v>2392</v>
      </c>
      <c r="E210" s="565">
        <v>633316.18999999994</v>
      </c>
      <c r="F210" s="565">
        <v>588894.13</v>
      </c>
      <c r="G210" s="565">
        <v>44403.91</v>
      </c>
      <c r="H210" s="566">
        <v>18.1500000001</v>
      </c>
    </row>
    <row r="211" spans="1:8" ht="12.45" x14ac:dyDescent="0.2">
      <c r="A211" s="1098"/>
      <c r="B211" s="557" t="s">
        <v>6590</v>
      </c>
      <c r="C211" s="558"/>
      <c r="D211" s="559" t="s">
        <v>5689</v>
      </c>
      <c r="E211" s="560">
        <v>770234.15</v>
      </c>
      <c r="F211" s="560">
        <v>589782.4</v>
      </c>
      <c r="G211" s="560">
        <v>180359.1</v>
      </c>
      <c r="H211" s="561">
        <v>92.650000000099993</v>
      </c>
    </row>
    <row r="212" spans="1:8" ht="13.1" x14ac:dyDescent="0.25">
      <c r="A212" s="1098"/>
      <c r="B212" s="562" t="s">
        <v>5761</v>
      </c>
      <c r="C212" s="563" t="s">
        <v>5762</v>
      </c>
      <c r="D212" s="564" t="s">
        <v>2392</v>
      </c>
      <c r="E212" s="565">
        <v>25886.240000000002</v>
      </c>
      <c r="F212" s="565">
        <v>25886.240000000002</v>
      </c>
      <c r="G212" s="565">
        <v>0</v>
      </c>
      <c r="H212" s="566">
        <v>0</v>
      </c>
    </row>
    <row r="213" spans="1:8" ht="12.45" x14ac:dyDescent="0.2">
      <c r="A213" s="1098"/>
      <c r="B213" s="557" t="s">
        <v>6591</v>
      </c>
      <c r="C213" s="558"/>
      <c r="D213" s="559" t="s">
        <v>5689</v>
      </c>
      <c r="E213" s="560">
        <v>25886.240000000002</v>
      </c>
      <c r="F213" s="560">
        <v>25886.240000000002</v>
      </c>
      <c r="G213" s="560">
        <v>0</v>
      </c>
      <c r="H213" s="561">
        <v>0</v>
      </c>
    </row>
    <row r="214" spans="1:8" ht="13.1" x14ac:dyDescent="0.25">
      <c r="A214" s="1098"/>
      <c r="B214" s="562" t="s">
        <v>20</v>
      </c>
      <c r="C214" s="563" t="s">
        <v>5763</v>
      </c>
      <c r="D214" s="564" t="s">
        <v>2392</v>
      </c>
      <c r="E214" s="565">
        <v>20026830.140000001</v>
      </c>
      <c r="F214" s="565">
        <v>19873254.800000001</v>
      </c>
      <c r="G214" s="565">
        <v>76521.490000000005</v>
      </c>
      <c r="H214" s="566">
        <v>77053.850000000006</v>
      </c>
    </row>
    <row r="215" spans="1:8" ht="12.45" x14ac:dyDescent="0.2">
      <c r="A215" s="1098"/>
      <c r="B215" s="557" t="s">
        <v>6592</v>
      </c>
      <c r="C215" s="558"/>
      <c r="D215" s="559" t="s">
        <v>5689</v>
      </c>
      <c r="E215" s="560">
        <v>20026830.140000001</v>
      </c>
      <c r="F215" s="560">
        <v>19873254.800000001</v>
      </c>
      <c r="G215" s="560">
        <v>76521.490000000005</v>
      </c>
      <c r="H215" s="561">
        <v>77053.850000000006</v>
      </c>
    </row>
    <row r="216" spans="1:8" ht="13.1" x14ac:dyDescent="0.25">
      <c r="A216" s="1098"/>
      <c r="B216" s="562" t="s">
        <v>5765</v>
      </c>
      <c r="C216" s="563" t="s">
        <v>5766</v>
      </c>
      <c r="D216" s="564" t="s">
        <v>5696</v>
      </c>
      <c r="E216" s="565">
        <v>2032.71</v>
      </c>
      <c r="F216" s="565">
        <v>1401.72</v>
      </c>
      <c r="G216" s="565">
        <v>0</v>
      </c>
      <c r="H216" s="566">
        <v>630.99</v>
      </c>
    </row>
    <row r="217" spans="1:8" ht="13.1" x14ac:dyDescent="0.25">
      <c r="A217" s="1098"/>
      <c r="B217" s="562" t="s">
        <v>5765</v>
      </c>
      <c r="C217" s="563" t="s">
        <v>5766</v>
      </c>
      <c r="D217" s="564" t="s">
        <v>5690</v>
      </c>
      <c r="E217" s="565">
        <v>41119.69</v>
      </c>
      <c r="F217" s="565">
        <v>30578.53</v>
      </c>
      <c r="G217" s="565">
        <v>10293</v>
      </c>
      <c r="H217" s="566">
        <v>248.16</v>
      </c>
    </row>
    <row r="218" spans="1:8" ht="13.1" x14ac:dyDescent="0.25">
      <c r="A218" s="1098"/>
      <c r="B218" s="562" t="s">
        <v>5765</v>
      </c>
      <c r="C218" s="563" t="s">
        <v>5766</v>
      </c>
      <c r="D218" s="564" t="s">
        <v>2392</v>
      </c>
      <c r="E218" s="565">
        <v>79011.91</v>
      </c>
      <c r="F218" s="565">
        <v>63714.55</v>
      </c>
      <c r="G218" s="565">
        <v>0</v>
      </c>
      <c r="H218" s="566">
        <v>15297.36</v>
      </c>
    </row>
    <row r="219" spans="1:8" ht="12.45" x14ac:dyDescent="0.2">
      <c r="A219" s="1098"/>
      <c r="B219" s="557" t="s">
        <v>6593</v>
      </c>
      <c r="C219" s="558"/>
      <c r="D219" s="559" t="s">
        <v>5689</v>
      </c>
      <c r="E219" s="560">
        <v>122164.31</v>
      </c>
      <c r="F219" s="560">
        <v>95694.8</v>
      </c>
      <c r="G219" s="560">
        <v>10293</v>
      </c>
      <c r="H219" s="561">
        <v>16176.51</v>
      </c>
    </row>
    <row r="220" spans="1:8" ht="13.1" x14ac:dyDescent="0.25">
      <c r="A220" s="1098"/>
      <c r="B220" s="562" t="s">
        <v>21</v>
      </c>
      <c r="C220" s="563" t="s">
        <v>5768</v>
      </c>
      <c r="D220" s="564" t="s">
        <v>5724</v>
      </c>
      <c r="E220" s="565">
        <v>31146.65</v>
      </c>
      <c r="F220" s="565">
        <v>0</v>
      </c>
      <c r="G220" s="565">
        <v>31146.65</v>
      </c>
      <c r="H220" s="566">
        <v>0</v>
      </c>
    </row>
    <row r="221" spans="1:8" ht="13.1" x14ac:dyDescent="0.25">
      <c r="A221" s="1098"/>
      <c r="B221" s="562" t="s">
        <v>21</v>
      </c>
      <c r="C221" s="563" t="s">
        <v>5768</v>
      </c>
      <c r="D221" s="564" t="s">
        <v>5716</v>
      </c>
      <c r="E221" s="565">
        <v>3342.8</v>
      </c>
      <c r="F221" s="565">
        <v>0</v>
      </c>
      <c r="G221" s="565">
        <v>3342.8</v>
      </c>
      <c r="H221" s="566">
        <v>0</v>
      </c>
    </row>
    <row r="222" spans="1:8" ht="13.1" x14ac:dyDescent="0.25">
      <c r="A222" s="1098"/>
      <c r="B222" s="562" t="s">
        <v>21</v>
      </c>
      <c r="C222" s="563" t="s">
        <v>5768</v>
      </c>
      <c r="D222" s="564" t="s">
        <v>5719</v>
      </c>
      <c r="E222" s="565">
        <v>1449.09</v>
      </c>
      <c r="F222" s="565">
        <v>0</v>
      </c>
      <c r="G222" s="565">
        <v>1449.09</v>
      </c>
      <c r="H222" s="566">
        <v>0</v>
      </c>
    </row>
    <row r="223" spans="1:8" ht="13.1" x14ac:dyDescent="0.25">
      <c r="A223" s="1098"/>
      <c r="B223" s="562" t="s">
        <v>21</v>
      </c>
      <c r="C223" s="563" t="s">
        <v>5768</v>
      </c>
      <c r="D223" s="564" t="s">
        <v>5705</v>
      </c>
      <c r="E223" s="565">
        <v>2804.01</v>
      </c>
      <c r="F223" s="565">
        <v>0</v>
      </c>
      <c r="G223" s="565">
        <v>2804.01</v>
      </c>
      <c r="H223" s="566">
        <v>0</v>
      </c>
    </row>
    <row r="224" spans="1:8" ht="13.1" x14ac:dyDescent="0.25">
      <c r="A224" s="1098"/>
      <c r="B224" s="562" t="s">
        <v>21</v>
      </c>
      <c r="C224" s="563" t="s">
        <v>5768</v>
      </c>
      <c r="D224" s="564" t="s">
        <v>5692</v>
      </c>
      <c r="E224" s="565">
        <v>8296.0499999999902</v>
      </c>
      <c r="F224" s="565">
        <v>0</v>
      </c>
      <c r="G224" s="565">
        <v>8296.0499999999902</v>
      </c>
      <c r="H224" s="566">
        <v>0</v>
      </c>
    </row>
    <row r="225" spans="1:8" ht="13.1" x14ac:dyDescent="0.25">
      <c r="A225" s="1098"/>
      <c r="B225" s="562" t="s">
        <v>21</v>
      </c>
      <c r="C225" s="563" t="s">
        <v>5768</v>
      </c>
      <c r="D225" s="564" t="s">
        <v>5694</v>
      </c>
      <c r="E225" s="565">
        <v>31926.74</v>
      </c>
      <c r="F225" s="565">
        <v>0</v>
      </c>
      <c r="G225" s="565">
        <v>31926.74</v>
      </c>
      <c r="H225" s="566">
        <v>0</v>
      </c>
    </row>
    <row r="226" spans="1:8" ht="13.1" x14ac:dyDescent="0.25">
      <c r="A226" s="1098"/>
      <c r="B226" s="562" t="s">
        <v>21</v>
      </c>
      <c r="C226" s="563" t="s">
        <v>5768</v>
      </c>
      <c r="D226" s="564" t="s">
        <v>5690</v>
      </c>
      <c r="E226" s="565">
        <v>27358.33</v>
      </c>
      <c r="F226" s="565">
        <v>400</v>
      </c>
      <c r="G226" s="565">
        <v>26958.33</v>
      </c>
      <c r="H226" s="566">
        <v>0</v>
      </c>
    </row>
    <row r="227" spans="1:8" ht="13.1" x14ac:dyDescent="0.25">
      <c r="A227" s="1098"/>
      <c r="B227" s="562" t="s">
        <v>21</v>
      </c>
      <c r="C227" s="563" t="s">
        <v>5768</v>
      </c>
      <c r="D227" s="564" t="s">
        <v>2392</v>
      </c>
      <c r="E227" s="565">
        <v>63747.66</v>
      </c>
      <c r="F227" s="565">
        <v>50261.74</v>
      </c>
      <c r="G227" s="565">
        <v>13485.92</v>
      </c>
      <c r="H227" s="566">
        <v>0</v>
      </c>
    </row>
    <row r="228" spans="1:8" ht="12.45" x14ac:dyDescent="0.2">
      <c r="A228" s="1098"/>
      <c r="B228" s="557" t="s">
        <v>6594</v>
      </c>
      <c r="C228" s="558"/>
      <c r="D228" s="559" t="s">
        <v>5689</v>
      </c>
      <c r="E228" s="560">
        <v>170071.329999999</v>
      </c>
      <c r="F228" s="560">
        <v>50661.74</v>
      </c>
      <c r="G228" s="560">
        <v>119409.58999999901</v>
      </c>
      <c r="H228" s="561">
        <v>0</v>
      </c>
    </row>
    <row r="229" spans="1:8" ht="13.1" x14ac:dyDescent="0.25">
      <c r="A229" s="1098"/>
      <c r="B229" s="562" t="s">
        <v>277</v>
      </c>
      <c r="C229" s="563" t="s">
        <v>5770</v>
      </c>
      <c r="D229" s="564" t="s">
        <v>5690</v>
      </c>
      <c r="E229" s="565">
        <v>17</v>
      </c>
      <c r="F229" s="565">
        <v>17</v>
      </c>
      <c r="G229" s="565">
        <v>0</v>
      </c>
      <c r="H229" s="566">
        <v>0</v>
      </c>
    </row>
    <row r="230" spans="1:8" ht="13.1" x14ac:dyDescent="0.25">
      <c r="A230" s="1098"/>
      <c r="B230" s="562" t="s">
        <v>277</v>
      </c>
      <c r="C230" s="563" t="s">
        <v>5770</v>
      </c>
      <c r="D230" s="564" t="s">
        <v>2392</v>
      </c>
      <c r="E230" s="565">
        <v>13124</v>
      </c>
      <c r="F230" s="565">
        <v>13124</v>
      </c>
      <c r="G230" s="565">
        <v>0</v>
      </c>
      <c r="H230" s="566">
        <v>0</v>
      </c>
    </row>
    <row r="231" spans="1:8" ht="12.45" x14ac:dyDescent="0.2">
      <c r="A231" s="1098"/>
      <c r="B231" s="557" t="s">
        <v>6595</v>
      </c>
      <c r="C231" s="558"/>
      <c r="D231" s="559" t="s">
        <v>5689</v>
      </c>
      <c r="E231" s="560">
        <v>13141</v>
      </c>
      <c r="F231" s="560">
        <v>13141</v>
      </c>
      <c r="G231" s="560">
        <v>0</v>
      </c>
      <c r="H231" s="561">
        <v>0</v>
      </c>
    </row>
    <row r="232" spans="1:8" ht="13.1" x14ac:dyDescent="0.25">
      <c r="A232" s="1098"/>
      <c r="B232" s="562" t="s">
        <v>278</v>
      </c>
      <c r="C232" s="563" t="s">
        <v>279</v>
      </c>
      <c r="D232" s="564" t="s">
        <v>5690</v>
      </c>
      <c r="E232" s="565">
        <v>29.24</v>
      </c>
      <c r="F232" s="565">
        <v>29.24</v>
      </c>
      <c r="G232" s="565">
        <v>0</v>
      </c>
      <c r="H232" s="566">
        <v>0</v>
      </c>
    </row>
    <row r="233" spans="1:8" ht="13.1" x14ac:dyDescent="0.25">
      <c r="A233" s="1098"/>
      <c r="B233" s="562" t="s">
        <v>278</v>
      </c>
      <c r="C233" s="563" t="s">
        <v>279</v>
      </c>
      <c r="D233" s="564" t="s">
        <v>2392</v>
      </c>
      <c r="E233" s="565">
        <v>127607.55</v>
      </c>
      <c r="F233" s="565">
        <v>127607.55</v>
      </c>
      <c r="G233" s="565">
        <v>0</v>
      </c>
      <c r="H233" s="566">
        <v>0</v>
      </c>
    </row>
    <row r="234" spans="1:8" ht="12.45" x14ac:dyDescent="0.2">
      <c r="A234" s="1098"/>
      <c r="B234" s="557" t="s">
        <v>6596</v>
      </c>
      <c r="C234" s="558"/>
      <c r="D234" s="559" t="s">
        <v>5689</v>
      </c>
      <c r="E234" s="560">
        <v>127636.79</v>
      </c>
      <c r="F234" s="560">
        <v>127636.79</v>
      </c>
      <c r="G234" s="560">
        <v>0</v>
      </c>
      <c r="H234" s="561">
        <v>0</v>
      </c>
    </row>
    <row r="235" spans="1:8" ht="13.1" x14ac:dyDescent="0.25">
      <c r="A235" s="1098"/>
      <c r="B235" s="562" t="s">
        <v>5772</v>
      </c>
      <c r="C235" s="563" t="s">
        <v>6597</v>
      </c>
      <c r="D235" s="564" t="s">
        <v>5690</v>
      </c>
      <c r="E235" s="565">
        <v>0.1</v>
      </c>
      <c r="F235" s="565">
        <v>0.1</v>
      </c>
      <c r="G235" s="565">
        <v>0</v>
      </c>
      <c r="H235" s="566">
        <v>0</v>
      </c>
    </row>
    <row r="236" spans="1:8" ht="13.1" x14ac:dyDescent="0.25">
      <c r="A236" s="1098"/>
      <c r="B236" s="562" t="s">
        <v>5772</v>
      </c>
      <c r="C236" s="563" t="s">
        <v>6597</v>
      </c>
      <c r="D236" s="564" t="s">
        <v>2392</v>
      </c>
      <c r="E236" s="565">
        <v>2007510.84</v>
      </c>
      <c r="F236" s="565">
        <v>1953764.45</v>
      </c>
      <c r="G236" s="565">
        <v>47484.59</v>
      </c>
      <c r="H236" s="566">
        <v>6261.8</v>
      </c>
    </row>
    <row r="237" spans="1:8" ht="12.45" x14ac:dyDescent="0.2">
      <c r="A237" s="1098"/>
      <c r="B237" s="557" t="s">
        <v>6598</v>
      </c>
      <c r="C237" s="558"/>
      <c r="D237" s="559" t="s">
        <v>5689</v>
      </c>
      <c r="E237" s="560">
        <v>2007510.94</v>
      </c>
      <c r="F237" s="560">
        <v>1953764.55</v>
      </c>
      <c r="G237" s="560">
        <v>47484.59</v>
      </c>
      <c r="H237" s="561">
        <v>6261.8</v>
      </c>
    </row>
    <row r="238" spans="1:8" ht="13.1" x14ac:dyDescent="0.25">
      <c r="A238" s="1098"/>
      <c r="B238" s="562" t="s">
        <v>280</v>
      </c>
      <c r="C238" s="563" t="s">
        <v>5774</v>
      </c>
      <c r="D238" s="564" t="s">
        <v>5694</v>
      </c>
      <c r="E238" s="565">
        <v>1063.6099999999999</v>
      </c>
      <c r="F238" s="565">
        <v>0</v>
      </c>
      <c r="G238" s="565">
        <v>1063.6099999999999</v>
      </c>
      <c r="H238" s="566">
        <v>0</v>
      </c>
    </row>
    <row r="239" spans="1:8" ht="13.1" x14ac:dyDescent="0.25">
      <c r="A239" s="1098"/>
      <c r="B239" s="562" t="s">
        <v>280</v>
      </c>
      <c r="C239" s="563" t="s">
        <v>5774</v>
      </c>
      <c r="D239" s="564" t="s">
        <v>5695</v>
      </c>
      <c r="E239" s="565">
        <v>1224.51</v>
      </c>
      <c r="F239" s="565">
        <v>0</v>
      </c>
      <c r="G239" s="565">
        <v>945.61</v>
      </c>
      <c r="H239" s="566">
        <v>278.89999999999998</v>
      </c>
    </row>
    <row r="240" spans="1:8" ht="13.1" x14ac:dyDescent="0.25">
      <c r="A240" s="1098"/>
      <c r="B240" s="562" t="s">
        <v>280</v>
      </c>
      <c r="C240" s="563" t="s">
        <v>5774</v>
      </c>
      <c r="D240" s="564" t="s">
        <v>5696</v>
      </c>
      <c r="E240" s="565">
        <v>14951.74</v>
      </c>
      <c r="F240" s="565">
        <v>0</v>
      </c>
      <c r="G240" s="565">
        <v>14951.74</v>
      </c>
      <c r="H240" s="566">
        <v>0</v>
      </c>
    </row>
    <row r="241" spans="1:8" ht="13.1" x14ac:dyDescent="0.25">
      <c r="A241" s="1098"/>
      <c r="B241" s="562" t="s">
        <v>280</v>
      </c>
      <c r="C241" s="563" t="s">
        <v>5774</v>
      </c>
      <c r="D241" s="564" t="s">
        <v>5690</v>
      </c>
      <c r="E241" s="565">
        <v>5036.55</v>
      </c>
      <c r="F241" s="565">
        <v>0</v>
      </c>
      <c r="G241" s="565">
        <v>5036.55</v>
      </c>
      <c r="H241" s="566">
        <v>0</v>
      </c>
    </row>
    <row r="242" spans="1:8" ht="12.45" x14ac:dyDescent="0.2">
      <c r="A242" s="1098"/>
      <c r="B242" s="557" t="s">
        <v>6599</v>
      </c>
      <c r="C242" s="558"/>
      <c r="D242" s="559" t="s">
        <v>5689</v>
      </c>
      <c r="E242" s="560">
        <v>22276.41</v>
      </c>
      <c r="F242" s="560">
        <v>0</v>
      </c>
      <c r="G242" s="560">
        <v>21997.51</v>
      </c>
      <c r="H242" s="561">
        <v>278.89999999999998</v>
      </c>
    </row>
    <row r="243" spans="1:8" ht="13.1" x14ac:dyDescent="0.25">
      <c r="A243" s="1098"/>
      <c r="B243" s="562" t="s">
        <v>5776</v>
      </c>
      <c r="C243" s="563" t="s">
        <v>5777</v>
      </c>
      <c r="D243" s="564" t="s">
        <v>5694</v>
      </c>
      <c r="E243" s="565">
        <v>7426577.4000000004</v>
      </c>
      <c r="F243" s="565">
        <v>1237762.8999999999</v>
      </c>
      <c r="G243" s="565">
        <v>6188814.5</v>
      </c>
      <c r="H243" s="566">
        <v>0</v>
      </c>
    </row>
    <row r="244" spans="1:8" ht="13.1" x14ac:dyDescent="0.25">
      <c r="A244" s="1098"/>
      <c r="B244" s="562" t="s">
        <v>5776</v>
      </c>
      <c r="C244" s="563" t="s">
        <v>5777</v>
      </c>
      <c r="D244" s="564" t="s">
        <v>5696</v>
      </c>
      <c r="E244" s="565">
        <v>3089600</v>
      </c>
      <c r="F244" s="565">
        <v>386200</v>
      </c>
      <c r="G244" s="565">
        <v>2703400</v>
      </c>
      <c r="H244" s="566">
        <v>0</v>
      </c>
    </row>
    <row r="245" spans="1:8" ht="13.1" x14ac:dyDescent="0.25">
      <c r="A245" s="1098"/>
      <c r="B245" s="562" t="s">
        <v>5776</v>
      </c>
      <c r="C245" s="563" t="s">
        <v>5777</v>
      </c>
      <c r="D245" s="564" t="s">
        <v>2392</v>
      </c>
      <c r="E245" s="565">
        <v>552474.91</v>
      </c>
      <c r="F245" s="565">
        <v>552474.91</v>
      </c>
      <c r="G245" s="565">
        <v>0</v>
      </c>
      <c r="H245" s="566">
        <v>0</v>
      </c>
    </row>
    <row r="246" spans="1:8" ht="12.45" x14ac:dyDescent="0.2">
      <c r="A246" s="1098"/>
      <c r="B246" s="557" t="s">
        <v>6600</v>
      </c>
      <c r="C246" s="558"/>
      <c r="D246" s="559" t="s">
        <v>5689</v>
      </c>
      <c r="E246" s="560">
        <v>11068652.310000001</v>
      </c>
      <c r="F246" s="560">
        <v>2176437.81</v>
      </c>
      <c r="G246" s="560">
        <v>8892214.5</v>
      </c>
      <c r="H246" s="561">
        <v>0</v>
      </c>
    </row>
    <row r="247" spans="1:8" ht="13.1" x14ac:dyDescent="0.25">
      <c r="A247" s="1098"/>
      <c r="B247" s="562" t="s">
        <v>281</v>
      </c>
      <c r="C247" s="563" t="s">
        <v>5779</v>
      </c>
      <c r="D247" s="564" t="s">
        <v>5705</v>
      </c>
      <c r="E247" s="565">
        <v>1343.76</v>
      </c>
      <c r="F247" s="565">
        <v>0</v>
      </c>
      <c r="G247" s="565">
        <v>1343.76</v>
      </c>
      <c r="H247" s="566">
        <v>0</v>
      </c>
    </row>
    <row r="248" spans="1:8" ht="13.1" x14ac:dyDescent="0.25">
      <c r="A248" s="1098"/>
      <c r="B248" s="562" t="s">
        <v>281</v>
      </c>
      <c r="C248" s="563" t="s">
        <v>5779</v>
      </c>
      <c r="D248" s="564" t="s">
        <v>5692</v>
      </c>
      <c r="E248" s="565">
        <v>6367.73</v>
      </c>
      <c r="F248" s="565">
        <v>0</v>
      </c>
      <c r="G248" s="565">
        <v>6367.73</v>
      </c>
      <c r="H248" s="566">
        <v>0</v>
      </c>
    </row>
    <row r="249" spans="1:8" ht="13.1" x14ac:dyDescent="0.25">
      <c r="A249" s="1098"/>
      <c r="B249" s="562" t="s">
        <v>281</v>
      </c>
      <c r="C249" s="563" t="s">
        <v>5779</v>
      </c>
      <c r="D249" s="564" t="s">
        <v>5696</v>
      </c>
      <c r="E249" s="565">
        <v>36043.449999999997</v>
      </c>
      <c r="F249" s="565">
        <v>146.02000000000001</v>
      </c>
      <c r="G249" s="565">
        <v>35873.31</v>
      </c>
      <c r="H249" s="566">
        <v>24.12</v>
      </c>
    </row>
    <row r="250" spans="1:8" ht="13.1" x14ac:dyDescent="0.25">
      <c r="A250" s="1098"/>
      <c r="B250" s="567" t="s">
        <v>281</v>
      </c>
      <c r="C250" s="568" t="s">
        <v>5779</v>
      </c>
      <c r="D250" s="569" t="s">
        <v>2392</v>
      </c>
      <c r="E250" s="570">
        <v>609172.23</v>
      </c>
      <c r="F250" s="570">
        <v>556259.43000000005</v>
      </c>
      <c r="G250" s="570">
        <v>52612.799999999901</v>
      </c>
      <c r="H250" s="571">
        <v>300</v>
      </c>
    </row>
    <row r="251" spans="1:8" ht="24.9" x14ac:dyDescent="0.2">
      <c r="A251" s="1098">
        <v>87</v>
      </c>
      <c r="B251" s="531" t="s">
        <v>5684</v>
      </c>
      <c r="C251" s="532" t="s">
        <v>5685</v>
      </c>
      <c r="D251" s="532" t="s">
        <v>5686</v>
      </c>
      <c r="E251" s="532" t="s">
        <v>6551</v>
      </c>
      <c r="F251" s="532" t="s">
        <v>5953</v>
      </c>
      <c r="G251" s="532" t="s">
        <v>5954</v>
      </c>
      <c r="H251" s="533" t="s">
        <v>5955</v>
      </c>
    </row>
    <row r="252" spans="1:8" ht="12.45" x14ac:dyDescent="0.2">
      <c r="A252" s="1098"/>
      <c r="B252" s="557" t="s">
        <v>6601</v>
      </c>
      <c r="C252" s="558"/>
      <c r="D252" s="559" t="s">
        <v>5689</v>
      </c>
      <c r="E252" s="560">
        <v>652927.17000000004</v>
      </c>
      <c r="F252" s="560">
        <v>556405.44999999995</v>
      </c>
      <c r="G252" s="560">
        <v>96197.599999999904</v>
      </c>
      <c r="H252" s="561">
        <v>324.12</v>
      </c>
    </row>
    <row r="253" spans="1:8" ht="13.1" x14ac:dyDescent="0.25">
      <c r="A253" s="1098"/>
      <c r="B253" s="562" t="s">
        <v>5781</v>
      </c>
      <c r="C253" s="563" t="s">
        <v>241</v>
      </c>
      <c r="D253" s="564" t="s">
        <v>2392</v>
      </c>
      <c r="E253" s="565">
        <v>168254.51</v>
      </c>
      <c r="F253" s="565">
        <v>168254.51</v>
      </c>
      <c r="G253" s="565">
        <v>0</v>
      </c>
      <c r="H253" s="566">
        <v>0</v>
      </c>
    </row>
    <row r="254" spans="1:8" ht="12.45" x14ac:dyDescent="0.2">
      <c r="A254" s="1098"/>
      <c r="B254" s="557" t="s">
        <v>6602</v>
      </c>
      <c r="C254" s="558"/>
      <c r="D254" s="559" t="s">
        <v>5689</v>
      </c>
      <c r="E254" s="560">
        <v>168254.51</v>
      </c>
      <c r="F254" s="560">
        <v>168254.51</v>
      </c>
      <c r="G254" s="560">
        <v>0</v>
      </c>
      <c r="H254" s="561">
        <v>0</v>
      </c>
    </row>
    <row r="255" spans="1:8" ht="13.1" x14ac:dyDescent="0.25">
      <c r="A255" s="1098"/>
      <c r="B255" s="562" t="s">
        <v>282</v>
      </c>
      <c r="C255" s="563" t="s">
        <v>283</v>
      </c>
      <c r="D255" s="564" t="s">
        <v>5696</v>
      </c>
      <c r="E255" s="565">
        <v>86.01</v>
      </c>
      <c r="F255" s="565">
        <v>0</v>
      </c>
      <c r="G255" s="565">
        <v>0</v>
      </c>
      <c r="H255" s="566">
        <v>86.01</v>
      </c>
    </row>
    <row r="256" spans="1:8" ht="13.1" x14ac:dyDescent="0.25">
      <c r="A256" s="1098"/>
      <c r="B256" s="562" t="s">
        <v>282</v>
      </c>
      <c r="C256" s="563" t="s">
        <v>283</v>
      </c>
      <c r="D256" s="564" t="s">
        <v>5690</v>
      </c>
      <c r="E256" s="565">
        <v>6356.45</v>
      </c>
      <c r="F256" s="565">
        <v>6216.45</v>
      </c>
      <c r="G256" s="565">
        <v>0</v>
      </c>
      <c r="H256" s="566">
        <v>140</v>
      </c>
    </row>
    <row r="257" spans="1:8" ht="13.1" x14ac:dyDescent="0.25">
      <c r="A257" s="1098"/>
      <c r="B257" s="562" t="s">
        <v>282</v>
      </c>
      <c r="C257" s="563" t="s">
        <v>283</v>
      </c>
      <c r="D257" s="564" t="s">
        <v>2392</v>
      </c>
      <c r="E257" s="565">
        <v>32251.79</v>
      </c>
      <c r="F257" s="565">
        <v>28558.400000000001</v>
      </c>
      <c r="G257" s="565">
        <v>2800</v>
      </c>
      <c r="H257" s="566">
        <v>893.39</v>
      </c>
    </row>
    <row r="258" spans="1:8" ht="12.45" x14ac:dyDescent="0.2">
      <c r="A258" s="1098"/>
      <c r="B258" s="557" t="s">
        <v>6603</v>
      </c>
      <c r="C258" s="558"/>
      <c r="D258" s="559" t="s">
        <v>5689</v>
      </c>
      <c r="E258" s="560">
        <v>38694.25</v>
      </c>
      <c r="F258" s="560">
        <v>34774.85</v>
      </c>
      <c r="G258" s="560">
        <v>2800</v>
      </c>
      <c r="H258" s="561">
        <v>1119.4000000000001</v>
      </c>
    </row>
    <row r="259" spans="1:8" ht="13.1" x14ac:dyDescent="0.25">
      <c r="A259" s="1098"/>
      <c r="B259" s="562" t="s">
        <v>284</v>
      </c>
      <c r="C259" s="563" t="s">
        <v>285</v>
      </c>
      <c r="D259" s="564" t="s">
        <v>5690</v>
      </c>
      <c r="E259" s="565">
        <v>30995.37</v>
      </c>
      <c r="F259" s="565">
        <v>0</v>
      </c>
      <c r="G259" s="565">
        <v>30995.37</v>
      </c>
      <c r="H259" s="566">
        <v>0</v>
      </c>
    </row>
    <row r="260" spans="1:8" ht="13.1" x14ac:dyDescent="0.25">
      <c r="A260" s="1098"/>
      <c r="B260" s="562" t="s">
        <v>284</v>
      </c>
      <c r="C260" s="563" t="s">
        <v>285</v>
      </c>
      <c r="D260" s="564" t="s">
        <v>2392</v>
      </c>
      <c r="E260" s="565">
        <v>117131.05</v>
      </c>
      <c r="F260" s="565">
        <v>64998.23</v>
      </c>
      <c r="G260" s="565">
        <v>51543.56</v>
      </c>
      <c r="H260" s="566">
        <v>589.26</v>
      </c>
    </row>
    <row r="261" spans="1:8" ht="12.45" x14ac:dyDescent="0.2">
      <c r="A261" s="1098"/>
      <c r="B261" s="557" t="s">
        <v>6604</v>
      </c>
      <c r="C261" s="558"/>
      <c r="D261" s="559" t="s">
        <v>5689</v>
      </c>
      <c r="E261" s="560">
        <v>148126.42000000001</v>
      </c>
      <c r="F261" s="560">
        <v>64998.23</v>
      </c>
      <c r="G261" s="560">
        <v>82538.929999999993</v>
      </c>
      <c r="H261" s="561">
        <v>589.26</v>
      </c>
    </row>
    <row r="262" spans="1:8" ht="13.1" x14ac:dyDescent="0.25">
      <c r="A262" s="1098"/>
      <c r="B262" s="562" t="s">
        <v>286</v>
      </c>
      <c r="C262" s="563" t="s">
        <v>5785</v>
      </c>
      <c r="D262" s="564" t="s">
        <v>5786</v>
      </c>
      <c r="E262" s="565">
        <v>47772.26</v>
      </c>
      <c r="F262" s="565">
        <v>0</v>
      </c>
      <c r="G262" s="565">
        <v>47772.26</v>
      </c>
      <c r="H262" s="566">
        <v>0</v>
      </c>
    </row>
    <row r="263" spans="1:8" ht="13.1" x14ac:dyDescent="0.25">
      <c r="A263" s="1098"/>
      <c r="B263" s="562" t="s">
        <v>286</v>
      </c>
      <c r="C263" s="563" t="s">
        <v>5785</v>
      </c>
      <c r="D263" s="564" t="s">
        <v>5692</v>
      </c>
      <c r="E263" s="565">
        <v>250.66</v>
      </c>
      <c r="F263" s="565">
        <v>0</v>
      </c>
      <c r="G263" s="565">
        <v>250.66</v>
      </c>
      <c r="H263" s="566">
        <v>0</v>
      </c>
    </row>
    <row r="264" spans="1:8" ht="13.1" x14ac:dyDescent="0.25">
      <c r="A264" s="1098"/>
      <c r="B264" s="562" t="s">
        <v>286</v>
      </c>
      <c r="C264" s="563" t="s">
        <v>5785</v>
      </c>
      <c r="D264" s="564" t="s">
        <v>5694</v>
      </c>
      <c r="E264" s="565">
        <v>7660</v>
      </c>
      <c r="F264" s="565">
        <v>0</v>
      </c>
      <c r="G264" s="565">
        <v>7660</v>
      </c>
      <c r="H264" s="566">
        <v>0</v>
      </c>
    </row>
    <row r="265" spans="1:8" ht="13.1" x14ac:dyDescent="0.25">
      <c r="A265" s="1098"/>
      <c r="B265" s="562" t="s">
        <v>286</v>
      </c>
      <c r="C265" s="563" t="s">
        <v>5785</v>
      </c>
      <c r="D265" s="564" t="s">
        <v>5695</v>
      </c>
      <c r="E265" s="565">
        <v>50.98</v>
      </c>
      <c r="F265" s="565">
        <v>0</v>
      </c>
      <c r="G265" s="565">
        <v>50.98</v>
      </c>
      <c r="H265" s="566">
        <v>0</v>
      </c>
    </row>
    <row r="266" spans="1:8" ht="13.1" x14ac:dyDescent="0.25">
      <c r="A266" s="1098"/>
      <c r="B266" s="562" t="s">
        <v>286</v>
      </c>
      <c r="C266" s="563" t="s">
        <v>5785</v>
      </c>
      <c r="D266" s="564" t="s">
        <v>5696</v>
      </c>
      <c r="E266" s="565">
        <v>592.27</v>
      </c>
      <c r="F266" s="565">
        <v>0</v>
      </c>
      <c r="G266" s="565">
        <v>592.27</v>
      </c>
      <c r="H266" s="566">
        <v>0</v>
      </c>
    </row>
    <row r="267" spans="1:8" ht="13.1" x14ac:dyDescent="0.25">
      <c r="A267" s="1098"/>
      <c r="B267" s="562" t="s">
        <v>286</v>
      </c>
      <c r="C267" s="563" t="s">
        <v>5785</v>
      </c>
      <c r="D267" s="564" t="s">
        <v>5690</v>
      </c>
      <c r="E267" s="565">
        <v>234.43</v>
      </c>
      <c r="F267" s="565">
        <v>0</v>
      </c>
      <c r="G267" s="565">
        <v>234.43</v>
      </c>
      <c r="H267" s="566">
        <v>0</v>
      </c>
    </row>
    <row r="268" spans="1:8" ht="13.1" x14ac:dyDescent="0.25">
      <c r="A268" s="1098"/>
      <c r="B268" s="562" t="s">
        <v>286</v>
      </c>
      <c r="C268" s="563" t="s">
        <v>5785</v>
      </c>
      <c r="D268" s="564" t="s">
        <v>2392</v>
      </c>
      <c r="E268" s="565">
        <v>7467.19</v>
      </c>
      <c r="F268" s="565">
        <v>6642.53</v>
      </c>
      <c r="G268" s="565">
        <v>824.66000000000099</v>
      </c>
      <c r="H268" s="566">
        <v>0</v>
      </c>
    </row>
    <row r="269" spans="1:8" ht="12.45" x14ac:dyDescent="0.2">
      <c r="A269" s="1098"/>
      <c r="B269" s="557" t="s">
        <v>6605</v>
      </c>
      <c r="C269" s="558"/>
      <c r="D269" s="559" t="s">
        <v>5689</v>
      </c>
      <c r="E269" s="560">
        <v>64027.79</v>
      </c>
      <c r="F269" s="560">
        <v>6642.53</v>
      </c>
      <c r="G269" s="560">
        <v>57385.26</v>
      </c>
      <c r="H269" s="561">
        <v>0</v>
      </c>
    </row>
    <row r="270" spans="1:8" ht="13.1" x14ac:dyDescent="0.25">
      <c r="A270" s="1098"/>
      <c r="B270" s="562" t="s">
        <v>5653</v>
      </c>
      <c r="C270" s="563" t="s">
        <v>386</v>
      </c>
      <c r="D270" s="564" t="s">
        <v>2392</v>
      </c>
      <c r="E270" s="565">
        <v>6141.61</v>
      </c>
      <c r="F270" s="565">
        <v>6141.61</v>
      </c>
      <c r="G270" s="565">
        <v>0</v>
      </c>
      <c r="H270" s="566">
        <v>0</v>
      </c>
    </row>
    <row r="271" spans="1:8" ht="12.45" x14ac:dyDescent="0.2">
      <c r="A271" s="1098"/>
      <c r="B271" s="557" t="s">
        <v>6606</v>
      </c>
      <c r="C271" s="558"/>
      <c r="D271" s="559" t="s">
        <v>5689</v>
      </c>
      <c r="E271" s="560">
        <v>6141.61</v>
      </c>
      <c r="F271" s="560">
        <v>6141.61</v>
      </c>
      <c r="G271" s="560">
        <v>0</v>
      </c>
      <c r="H271" s="561">
        <v>0</v>
      </c>
    </row>
    <row r="272" spans="1:8" ht="13.1" x14ac:dyDescent="0.25">
      <c r="A272" s="1098"/>
      <c r="B272" s="562" t="s">
        <v>287</v>
      </c>
      <c r="C272" s="563" t="s">
        <v>288</v>
      </c>
      <c r="D272" s="564" t="s">
        <v>5715</v>
      </c>
      <c r="E272" s="565">
        <v>526786.04</v>
      </c>
      <c r="F272" s="565">
        <v>0</v>
      </c>
      <c r="G272" s="565">
        <v>526786.04</v>
      </c>
      <c r="H272" s="566">
        <v>0</v>
      </c>
    </row>
    <row r="273" spans="1:8" ht="13.1" x14ac:dyDescent="0.25">
      <c r="A273" s="1098"/>
      <c r="B273" s="562" t="s">
        <v>287</v>
      </c>
      <c r="C273" s="563" t="s">
        <v>288</v>
      </c>
      <c r="D273" s="564" t="s">
        <v>5716</v>
      </c>
      <c r="E273" s="565">
        <v>1691316.26</v>
      </c>
      <c r="F273" s="565">
        <v>0</v>
      </c>
      <c r="G273" s="565">
        <v>1691064.39</v>
      </c>
      <c r="H273" s="566">
        <v>251.87</v>
      </c>
    </row>
    <row r="274" spans="1:8" ht="13.1" x14ac:dyDescent="0.25">
      <c r="A274" s="1098"/>
      <c r="B274" s="562" t="s">
        <v>287</v>
      </c>
      <c r="C274" s="563" t="s">
        <v>288</v>
      </c>
      <c r="D274" s="564" t="s">
        <v>5719</v>
      </c>
      <c r="E274" s="565">
        <v>1535.13</v>
      </c>
      <c r="F274" s="565">
        <v>0</v>
      </c>
      <c r="G274" s="565">
        <v>0</v>
      </c>
      <c r="H274" s="566">
        <v>1535.13</v>
      </c>
    </row>
    <row r="275" spans="1:8" ht="13.1" x14ac:dyDescent="0.25">
      <c r="A275" s="1098"/>
      <c r="B275" s="562" t="s">
        <v>287</v>
      </c>
      <c r="C275" s="563" t="s">
        <v>288</v>
      </c>
      <c r="D275" s="564" t="s">
        <v>5692</v>
      </c>
      <c r="E275" s="565">
        <v>2670</v>
      </c>
      <c r="F275" s="565">
        <v>0</v>
      </c>
      <c r="G275" s="565">
        <v>0</v>
      </c>
      <c r="H275" s="566">
        <v>2670</v>
      </c>
    </row>
    <row r="276" spans="1:8" ht="13.1" x14ac:dyDescent="0.25">
      <c r="A276" s="1098"/>
      <c r="B276" s="562" t="s">
        <v>287</v>
      </c>
      <c r="C276" s="563" t="s">
        <v>288</v>
      </c>
      <c r="D276" s="564" t="s">
        <v>5696</v>
      </c>
      <c r="E276" s="565">
        <v>172179.6</v>
      </c>
      <c r="F276" s="565">
        <v>18393.98</v>
      </c>
      <c r="G276" s="565">
        <v>108178.96</v>
      </c>
      <c r="H276" s="566">
        <v>45606.66</v>
      </c>
    </row>
    <row r="277" spans="1:8" ht="13.1" x14ac:dyDescent="0.25">
      <c r="A277" s="1098"/>
      <c r="B277" s="562" t="s">
        <v>287</v>
      </c>
      <c r="C277" s="563" t="s">
        <v>288</v>
      </c>
      <c r="D277" s="564" t="s">
        <v>5690</v>
      </c>
      <c r="E277" s="565">
        <v>9745.74</v>
      </c>
      <c r="F277" s="565">
        <v>503.3</v>
      </c>
      <c r="G277" s="565">
        <v>1000</v>
      </c>
      <c r="H277" s="566">
        <v>8242.44</v>
      </c>
    </row>
    <row r="278" spans="1:8" ht="13.1" x14ac:dyDescent="0.25">
      <c r="A278" s="1098"/>
      <c r="B278" s="562" t="s">
        <v>287</v>
      </c>
      <c r="C278" s="563" t="s">
        <v>288</v>
      </c>
      <c r="D278" s="564" t="s">
        <v>2392</v>
      </c>
      <c r="E278" s="565">
        <v>881778.79</v>
      </c>
      <c r="F278" s="565">
        <v>875605.48</v>
      </c>
      <c r="G278" s="565">
        <v>4517.0900000001002</v>
      </c>
      <c r="H278" s="566">
        <v>1656.2199999999</v>
      </c>
    </row>
    <row r="279" spans="1:8" ht="12.45" x14ac:dyDescent="0.2">
      <c r="A279" s="1098"/>
      <c r="B279" s="557" t="s">
        <v>6607</v>
      </c>
      <c r="C279" s="558"/>
      <c r="D279" s="559" t="s">
        <v>5689</v>
      </c>
      <c r="E279" s="560">
        <v>3286011.56</v>
      </c>
      <c r="F279" s="560">
        <v>894502.76</v>
      </c>
      <c r="G279" s="560">
        <v>2331546.48</v>
      </c>
      <c r="H279" s="561">
        <v>59962.319999999898</v>
      </c>
    </row>
    <row r="280" spans="1:8" ht="13.1" x14ac:dyDescent="0.25">
      <c r="A280" s="1098"/>
      <c r="B280" s="562" t="s">
        <v>289</v>
      </c>
      <c r="C280" s="563" t="s">
        <v>6608</v>
      </c>
      <c r="D280" s="564" t="s">
        <v>5695</v>
      </c>
      <c r="E280" s="565">
        <v>34.56</v>
      </c>
      <c r="F280" s="565">
        <v>0</v>
      </c>
      <c r="G280" s="565">
        <v>0</v>
      </c>
      <c r="H280" s="566">
        <v>34.56</v>
      </c>
    </row>
    <row r="281" spans="1:8" ht="13.1" x14ac:dyDescent="0.25">
      <c r="A281" s="1098"/>
      <c r="B281" s="562" t="s">
        <v>289</v>
      </c>
      <c r="C281" s="563" t="s">
        <v>6608</v>
      </c>
      <c r="D281" s="564" t="s">
        <v>2392</v>
      </c>
      <c r="E281" s="565">
        <v>896.16</v>
      </c>
      <c r="F281" s="565">
        <v>896.16</v>
      </c>
      <c r="G281" s="565">
        <v>0</v>
      </c>
      <c r="H281" s="566">
        <v>0</v>
      </c>
    </row>
    <row r="282" spans="1:8" ht="12.45" x14ac:dyDescent="0.2">
      <c r="A282" s="1098"/>
      <c r="B282" s="557" t="s">
        <v>6609</v>
      </c>
      <c r="C282" s="558"/>
      <c r="D282" s="559" t="s">
        <v>5689</v>
      </c>
      <c r="E282" s="560">
        <v>930.72</v>
      </c>
      <c r="F282" s="560">
        <v>896.16</v>
      </c>
      <c r="G282" s="560">
        <v>0</v>
      </c>
      <c r="H282" s="561">
        <v>34.56</v>
      </c>
    </row>
    <row r="283" spans="1:8" s="577" customFormat="1" ht="12.45" x14ac:dyDescent="0.2">
      <c r="A283" s="1098"/>
      <c r="B283" s="572"/>
      <c r="C283" s="573"/>
      <c r="D283" s="574"/>
      <c r="E283" s="575"/>
      <c r="F283" s="575"/>
      <c r="G283" s="575"/>
      <c r="H283" s="576"/>
    </row>
    <row r="284" spans="1:8" ht="12.45" x14ac:dyDescent="0.2">
      <c r="A284" s="1098"/>
      <c r="B284" s="578" t="s">
        <v>5960</v>
      </c>
      <c r="C284" s="773"/>
      <c r="D284" s="775"/>
      <c r="E284" s="774">
        <f>E5+E7+E17+E28+E30+E32+E35+E43+E48+E50+E62+E66+E68+E80+E90+E94+E107+E111+E116+E125+E130+E134+E139+E156+E158+E160+E163+E166+E168+E170+E172+E182+E184+E187+E189+E196+E204+E211+E213+E215+E219+E228+E231+E234+E237+E242+E246+E252+E254+E258+E261+E269+E271+E279+E282</f>
        <v>191829340.14999989</v>
      </c>
      <c r="F284" s="579">
        <f t="shared" ref="F284:H284" si="0">F5+F7+F17+F28+F30+F32+F35+F43+F48+F50+F62+F66+F68+F80+F90+F94+F107+F111+F116+F125+F130+F134+F139+F156+F158+F160+F163+F166+F168+F170+F172+F182+F184+F187+F189+F196+F204+F211+F213+F215+F219+F228+F231+F234+F237+F242+F246+F252+F254+F258+F261+F269+F271+F279+F282</f>
        <v>85577671.290000007</v>
      </c>
      <c r="G284" s="579">
        <f t="shared" si="0"/>
        <v>96808508.749999911</v>
      </c>
      <c r="H284" s="580">
        <f t="shared" si="0"/>
        <v>9443160.1100000013</v>
      </c>
    </row>
    <row r="285" spans="1:8" x14ac:dyDescent="0.2">
      <c r="A285" s="1098"/>
      <c r="B285" s="581"/>
      <c r="C285" s="581"/>
      <c r="D285" s="582"/>
      <c r="E285" s="581"/>
      <c r="F285" s="581"/>
      <c r="G285" s="581"/>
      <c r="H285" s="581"/>
    </row>
    <row r="286" spans="1:8" x14ac:dyDescent="0.2">
      <c r="A286" s="1098"/>
      <c r="B286" s="581"/>
      <c r="C286" s="581"/>
      <c r="D286" s="582"/>
      <c r="E286" s="583"/>
      <c r="F286" s="583"/>
      <c r="G286" s="583"/>
      <c r="H286" s="581"/>
    </row>
    <row r="287" spans="1:8" x14ac:dyDescent="0.2">
      <c r="A287" s="1098"/>
      <c r="B287" s="581"/>
      <c r="C287" s="581"/>
      <c r="D287" s="582"/>
      <c r="E287" s="581"/>
      <c r="F287" s="583"/>
      <c r="G287" s="581"/>
      <c r="H287" s="581"/>
    </row>
    <row r="288" spans="1:8" x14ac:dyDescent="0.2">
      <c r="A288" s="1098"/>
      <c r="B288" s="581"/>
      <c r="C288" s="581"/>
      <c r="D288" s="582"/>
      <c r="E288" s="581"/>
      <c r="F288" s="583"/>
      <c r="G288" s="581"/>
      <c r="H288" s="581"/>
    </row>
    <row r="289" spans="1:8" x14ac:dyDescent="0.2">
      <c r="A289" s="1098"/>
      <c r="B289" s="581"/>
      <c r="C289" s="581"/>
      <c r="D289" s="582"/>
      <c r="E289" s="581"/>
      <c r="F289" s="583"/>
      <c r="G289" s="581"/>
      <c r="H289" s="581"/>
    </row>
    <row r="290" spans="1:8" x14ac:dyDescent="0.2">
      <c r="A290" s="1098"/>
      <c r="B290" s="581"/>
      <c r="C290" s="581"/>
      <c r="D290" s="582"/>
      <c r="E290" s="581"/>
      <c r="F290" s="583"/>
      <c r="G290" s="581"/>
      <c r="H290" s="581"/>
    </row>
    <row r="291" spans="1:8" x14ac:dyDescent="0.2">
      <c r="A291" s="1098"/>
      <c r="B291" s="581"/>
      <c r="C291" s="581"/>
      <c r="D291" s="582"/>
      <c r="E291" s="581"/>
      <c r="F291" s="583"/>
      <c r="G291" s="581"/>
      <c r="H291" s="581"/>
    </row>
    <row r="292" spans="1:8" x14ac:dyDescent="0.2">
      <c r="A292" s="1098"/>
      <c r="B292" s="581"/>
      <c r="C292" s="581"/>
      <c r="D292" s="582"/>
      <c r="E292" s="581"/>
      <c r="F292" s="583"/>
      <c r="G292" s="581"/>
      <c r="H292" s="581"/>
    </row>
    <row r="293" spans="1:8" x14ac:dyDescent="0.2">
      <c r="A293" s="1098"/>
      <c r="B293" s="581"/>
      <c r="C293" s="581"/>
      <c r="D293" s="582"/>
      <c r="E293" s="581"/>
      <c r="F293" s="583"/>
      <c r="G293" s="581"/>
      <c r="H293" s="581"/>
    </row>
    <row r="294" spans="1:8" x14ac:dyDescent="0.2">
      <c r="A294" s="1098"/>
      <c r="B294" s="581"/>
      <c r="C294" s="581"/>
      <c r="D294" s="582"/>
      <c r="E294" s="581"/>
      <c r="F294" s="583"/>
      <c r="G294" s="581"/>
      <c r="H294" s="581"/>
    </row>
    <row r="295" spans="1:8" x14ac:dyDescent="0.2">
      <c r="A295" s="1098"/>
      <c r="B295" s="581"/>
      <c r="C295" s="581"/>
      <c r="D295" s="582"/>
      <c r="E295" s="581"/>
      <c r="F295" s="583"/>
      <c r="G295" s="581"/>
      <c r="H295" s="581"/>
    </row>
    <row r="296" spans="1:8" x14ac:dyDescent="0.2">
      <c r="A296" s="1098"/>
      <c r="B296" s="581"/>
      <c r="C296" s="581"/>
      <c r="D296" s="582"/>
      <c r="E296" s="581"/>
      <c r="F296" s="583"/>
      <c r="G296" s="581"/>
      <c r="H296" s="581"/>
    </row>
    <row r="297" spans="1:8" x14ac:dyDescent="0.2">
      <c r="A297" s="1098"/>
      <c r="B297" s="581"/>
      <c r="C297" s="581"/>
      <c r="D297" s="582"/>
      <c r="E297" s="581"/>
      <c r="F297" s="583"/>
      <c r="G297" s="581"/>
      <c r="H297" s="581"/>
    </row>
    <row r="298" spans="1:8" x14ac:dyDescent="0.2">
      <c r="A298" s="1098"/>
      <c r="B298" s="581"/>
      <c r="C298" s="581"/>
      <c r="D298" s="582"/>
      <c r="E298" s="581"/>
      <c r="F298" s="583"/>
      <c r="G298" s="581"/>
      <c r="H298" s="581"/>
    </row>
    <row r="299" spans="1:8" x14ac:dyDescent="0.2">
      <c r="A299" s="1098"/>
      <c r="B299" s="581"/>
      <c r="C299" s="581"/>
      <c r="D299" s="582"/>
      <c r="E299" s="581"/>
      <c r="F299" s="583"/>
      <c r="G299" s="581"/>
      <c r="H299" s="581"/>
    </row>
    <row r="300" spans="1:8" x14ac:dyDescent="0.2">
      <c r="A300" s="1098"/>
      <c r="B300" s="581"/>
      <c r="C300" s="581"/>
      <c r="D300" s="582"/>
      <c r="E300" s="581"/>
      <c r="F300" s="583"/>
      <c r="G300" s="581"/>
      <c r="H300" s="581"/>
    </row>
    <row r="301" spans="1:8" x14ac:dyDescent="0.2">
      <c r="A301" s="1098"/>
      <c r="B301" s="581"/>
      <c r="C301" s="581"/>
      <c r="D301" s="582"/>
      <c r="E301" s="581"/>
      <c r="F301" s="583"/>
      <c r="G301" s="581"/>
      <c r="H301" s="581"/>
    </row>
    <row r="302" spans="1:8" x14ac:dyDescent="0.2">
      <c r="A302" s="1098"/>
      <c r="B302" s="581"/>
      <c r="C302" s="581"/>
      <c r="D302" s="582"/>
      <c r="E302" s="581"/>
      <c r="F302" s="583"/>
      <c r="G302" s="581"/>
      <c r="H302" s="581"/>
    </row>
    <row r="303" spans="1:8" x14ac:dyDescent="0.2">
      <c r="A303" s="1098"/>
      <c r="B303" s="581"/>
      <c r="C303" s="581"/>
      <c r="D303" s="582"/>
      <c r="E303" s="581"/>
      <c r="F303" s="583"/>
      <c r="G303" s="581"/>
      <c r="H303" s="581"/>
    </row>
    <row r="304" spans="1:8" x14ac:dyDescent="0.2">
      <c r="A304" s="1098"/>
      <c r="B304" s="581"/>
      <c r="C304" s="581"/>
      <c r="D304" s="582"/>
      <c r="E304" s="581"/>
      <c r="F304" s="583"/>
      <c r="G304" s="581"/>
      <c r="H304" s="581"/>
    </row>
    <row r="305" spans="1:8" x14ac:dyDescent="0.2">
      <c r="A305" s="1098"/>
      <c r="B305" s="581"/>
      <c r="C305" s="581"/>
      <c r="D305" s="582"/>
      <c r="E305" s="581"/>
      <c r="F305" s="581"/>
      <c r="G305" s="581"/>
      <c r="H305" s="581"/>
    </row>
    <row r="306" spans="1:8" ht="21.8" customHeight="1" x14ac:dyDescent="0.2">
      <c r="A306" s="1098">
        <v>88</v>
      </c>
      <c r="B306" s="1097" t="s">
        <v>6748</v>
      </c>
      <c r="C306" s="1097"/>
      <c r="D306" s="1097"/>
      <c r="E306" s="1097"/>
      <c r="F306" s="1097"/>
      <c r="G306" s="1097"/>
      <c r="H306" s="1097"/>
    </row>
    <row r="307" spans="1:8" ht="4.5999999999999996" customHeight="1" x14ac:dyDescent="0.2">
      <c r="A307" s="1098"/>
      <c r="B307" s="530"/>
      <c r="C307" s="530"/>
      <c r="D307" s="530"/>
      <c r="E307" s="530"/>
      <c r="F307" s="530"/>
      <c r="G307" s="530"/>
      <c r="H307" s="530"/>
    </row>
    <row r="308" spans="1:8" ht="24.9" x14ac:dyDescent="0.2">
      <c r="A308" s="1098"/>
      <c r="B308" s="584" t="s">
        <v>5684</v>
      </c>
      <c r="C308" s="532" t="s">
        <v>5685</v>
      </c>
      <c r="D308" s="532" t="s">
        <v>5686</v>
      </c>
      <c r="E308" s="532" t="s">
        <v>6552</v>
      </c>
      <c r="F308" s="532" t="s">
        <v>5961</v>
      </c>
      <c r="G308" s="532" t="s">
        <v>5962</v>
      </c>
      <c r="H308" s="533" t="s">
        <v>308</v>
      </c>
    </row>
    <row r="309" spans="1:8" ht="13.1" x14ac:dyDescent="0.25">
      <c r="A309" s="1098"/>
      <c r="B309" s="1099" t="s">
        <v>5791</v>
      </c>
      <c r="C309" s="1099"/>
      <c r="D309" s="1099"/>
      <c r="E309" s="1099"/>
      <c r="F309" s="1099"/>
      <c r="G309" s="1099"/>
      <c r="H309" s="1099"/>
    </row>
    <row r="310" spans="1:8" ht="13.1" x14ac:dyDescent="0.25">
      <c r="A310" s="1098"/>
      <c r="B310" s="562" t="s">
        <v>169</v>
      </c>
      <c r="C310" s="563" t="s">
        <v>170</v>
      </c>
      <c r="D310" s="564" t="s">
        <v>2392</v>
      </c>
      <c r="E310" s="565">
        <v>400.02</v>
      </c>
      <c r="F310" s="565">
        <v>400.02</v>
      </c>
      <c r="G310" s="565">
        <v>0</v>
      </c>
      <c r="H310" s="566">
        <v>0</v>
      </c>
    </row>
    <row r="311" spans="1:8" ht="12.45" x14ac:dyDescent="0.2">
      <c r="A311" s="1098"/>
      <c r="B311" s="557" t="s">
        <v>6610</v>
      </c>
      <c r="C311" s="558"/>
      <c r="D311" s="559" t="s">
        <v>5689</v>
      </c>
      <c r="E311" s="560">
        <v>400.02</v>
      </c>
      <c r="F311" s="560">
        <v>400.02</v>
      </c>
      <c r="G311" s="560">
        <v>0</v>
      </c>
      <c r="H311" s="561">
        <v>0</v>
      </c>
    </row>
    <row r="312" spans="1:8" ht="13.1" x14ac:dyDescent="0.25">
      <c r="A312" s="1098"/>
      <c r="B312" s="562" t="s">
        <v>5793</v>
      </c>
      <c r="C312" s="563" t="s">
        <v>5794</v>
      </c>
      <c r="D312" s="564" t="s">
        <v>2392</v>
      </c>
      <c r="E312" s="565">
        <v>318.33999999999997</v>
      </c>
      <c r="F312" s="565">
        <v>318.33999999999997</v>
      </c>
      <c r="G312" s="565">
        <v>0</v>
      </c>
      <c r="H312" s="566">
        <v>0</v>
      </c>
    </row>
    <row r="313" spans="1:8" ht="12.45" x14ac:dyDescent="0.2">
      <c r="A313" s="1098"/>
      <c r="B313" s="557" t="s">
        <v>6611</v>
      </c>
      <c r="C313" s="558"/>
      <c r="D313" s="559" t="s">
        <v>5689</v>
      </c>
      <c r="E313" s="560">
        <v>318.33999999999997</v>
      </c>
      <c r="F313" s="560">
        <v>318.33999999999997</v>
      </c>
      <c r="G313" s="560">
        <v>0</v>
      </c>
      <c r="H313" s="561">
        <v>0</v>
      </c>
    </row>
    <row r="314" spans="1:8" ht="13.1" x14ac:dyDescent="0.25">
      <c r="A314" s="1098"/>
      <c r="B314" s="562" t="s">
        <v>74</v>
      </c>
      <c r="C314" s="563" t="s">
        <v>75</v>
      </c>
      <c r="D314" s="564" t="s">
        <v>5714</v>
      </c>
      <c r="E314" s="565">
        <v>1255133.93</v>
      </c>
      <c r="F314" s="565">
        <v>0</v>
      </c>
      <c r="G314" s="565">
        <v>1255133.93</v>
      </c>
      <c r="H314" s="566">
        <v>0</v>
      </c>
    </row>
    <row r="315" spans="1:8" ht="13.1" x14ac:dyDescent="0.25">
      <c r="A315" s="1098"/>
      <c r="B315" s="562" t="s">
        <v>74</v>
      </c>
      <c r="C315" s="563" t="s">
        <v>75</v>
      </c>
      <c r="D315" s="564" t="s">
        <v>2392</v>
      </c>
      <c r="E315" s="565">
        <v>7.7</v>
      </c>
      <c r="F315" s="565">
        <v>7.7</v>
      </c>
      <c r="G315" s="565">
        <v>0</v>
      </c>
      <c r="H315" s="566">
        <v>0</v>
      </c>
    </row>
    <row r="316" spans="1:8" ht="12.45" x14ac:dyDescent="0.2">
      <c r="A316" s="1098"/>
      <c r="B316" s="557" t="s">
        <v>6612</v>
      </c>
      <c r="C316" s="558"/>
      <c r="D316" s="559" t="s">
        <v>5689</v>
      </c>
      <c r="E316" s="560">
        <v>1255141.6299999999</v>
      </c>
      <c r="F316" s="560">
        <v>7.7</v>
      </c>
      <c r="G316" s="560">
        <v>1255133.93</v>
      </c>
      <c r="H316" s="561">
        <v>0</v>
      </c>
    </row>
    <row r="317" spans="1:8" ht="13.1" x14ac:dyDescent="0.25">
      <c r="A317" s="1098"/>
      <c r="B317" s="562" t="s">
        <v>79</v>
      </c>
      <c r="C317" s="563" t="s">
        <v>80</v>
      </c>
      <c r="D317" s="564" t="s">
        <v>2392</v>
      </c>
      <c r="E317" s="565">
        <v>1817.67</v>
      </c>
      <c r="F317" s="565">
        <v>1817.67</v>
      </c>
      <c r="G317" s="565">
        <v>0</v>
      </c>
      <c r="H317" s="566">
        <v>0</v>
      </c>
    </row>
    <row r="318" spans="1:8" ht="12.45" x14ac:dyDescent="0.2">
      <c r="A318" s="1098"/>
      <c r="B318" s="557" t="s">
        <v>6613</v>
      </c>
      <c r="C318" s="558"/>
      <c r="D318" s="559" t="s">
        <v>5689</v>
      </c>
      <c r="E318" s="560">
        <v>1817.67</v>
      </c>
      <c r="F318" s="560">
        <v>1817.67</v>
      </c>
      <c r="G318" s="560">
        <v>0</v>
      </c>
      <c r="H318" s="561">
        <v>0</v>
      </c>
    </row>
    <row r="319" spans="1:8" ht="13.1" x14ac:dyDescent="0.25">
      <c r="A319" s="1098"/>
      <c r="B319" s="562" t="s">
        <v>82</v>
      </c>
      <c r="C319" s="563" t="s">
        <v>83</v>
      </c>
      <c r="D319" s="564" t="s">
        <v>2392</v>
      </c>
      <c r="E319" s="565">
        <v>12384.5</v>
      </c>
      <c r="F319" s="565">
        <v>12384.5</v>
      </c>
      <c r="G319" s="565">
        <v>0</v>
      </c>
      <c r="H319" s="566">
        <v>0</v>
      </c>
    </row>
    <row r="320" spans="1:8" ht="12.45" x14ac:dyDescent="0.2">
      <c r="A320" s="1098"/>
      <c r="B320" s="557" t="s">
        <v>6614</v>
      </c>
      <c r="C320" s="558"/>
      <c r="D320" s="559" t="s">
        <v>5689</v>
      </c>
      <c r="E320" s="560">
        <v>12384.5</v>
      </c>
      <c r="F320" s="560">
        <v>12384.5</v>
      </c>
      <c r="G320" s="560">
        <v>0</v>
      </c>
      <c r="H320" s="561">
        <v>0</v>
      </c>
    </row>
    <row r="321" spans="1:8" ht="13.1" x14ac:dyDescent="0.25">
      <c r="A321" s="1098"/>
      <c r="B321" s="562" t="s">
        <v>84</v>
      </c>
      <c r="C321" s="563" t="s">
        <v>85</v>
      </c>
      <c r="D321" s="564" t="s">
        <v>2392</v>
      </c>
      <c r="E321" s="565">
        <v>17862.89</v>
      </c>
      <c r="F321" s="565">
        <v>17862.89</v>
      </c>
      <c r="G321" s="565">
        <v>0</v>
      </c>
      <c r="H321" s="566">
        <v>0</v>
      </c>
    </row>
    <row r="322" spans="1:8" ht="12.45" x14ac:dyDescent="0.2">
      <c r="A322" s="1098"/>
      <c r="B322" s="557" t="s">
        <v>6615</v>
      </c>
      <c r="C322" s="558"/>
      <c r="D322" s="559" t="s">
        <v>5689</v>
      </c>
      <c r="E322" s="560">
        <v>17862.89</v>
      </c>
      <c r="F322" s="560">
        <v>17862.89</v>
      </c>
      <c r="G322" s="560">
        <v>0</v>
      </c>
      <c r="H322" s="561">
        <v>0</v>
      </c>
    </row>
    <row r="323" spans="1:8" ht="13.1" x14ac:dyDescent="0.25">
      <c r="A323" s="1098"/>
      <c r="B323" s="562" t="s">
        <v>94</v>
      </c>
      <c r="C323" s="563" t="s">
        <v>95</v>
      </c>
      <c r="D323" s="564" t="s">
        <v>5690</v>
      </c>
      <c r="E323" s="565">
        <v>600</v>
      </c>
      <c r="F323" s="565">
        <v>0</v>
      </c>
      <c r="G323" s="565">
        <v>0</v>
      </c>
      <c r="H323" s="566">
        <v>600</v>
      </c>
    </row>
    <row r="324" spans="1:8" ht="13.1" x14ac:dyDescent="0.25">
      <c r="A324" s="1098"/>
      <c r="B324" s="562" t="s">
        <v>94</v>
      </c>
      <c r="C324" s="563" t="s">
        <v>95</v>
      </c>
      <c r="D324" s="564" t="s">
        <v>2392</v>
      </c>
      <c r="E324" s="565">
        <v>51119.64</v>
      </c>
      <c r="F324" s="565">
        <v>51119.64</v>
      </c>
      <c r="G324" s="565">
        <v>0</v>
      </c>
      <c r="H324" s="566">
        <v>0</v>
      </c>
    </row>
    <row r="325" spans="1:8" ht="12.45" x14ac:dyDescent="0.2">
      <c r="A325" s="1098"/>
      <c r="B325" s="557" t="s">
        <v>6616</v>
      </c>
      <c r="C325" s="558"/>
      <c r="D325" s="559" t="s">
        <v>5689</v>
      </c>
      <c r="E325" s="560">
        <v>51719.64</v>
      </c>
      <c r="F325" s="560">
        <v>51119.64</v>
      </c>
      <c r="G325" s="560">
        <v>0</v>
      </c>
      <c r="H325" s="561">
        <v>600</v>
      </c>
    </row>
    <row r="326" spans="1:8" ht="13.1" x14ac:dyDescent="0.25">
      <c r="A326" s="1098"/>
      <c r="B326" s="562" t="s">
        <v>98</v>
      </c>
      <c r="C326" s="563" t="s">
        <v>99</v>
      </c>
      <c r="D326" s="564" t="s">
        <v>2392</v>
      </c>
      <c r="E326" s="565">
        <v>669248.78</v>
      </c>
      <c r="F326" s="565">
        <v>188081.88</v>
      </c>
      <c r="G326" s="565">
        <v>481166.9</v>
      </c>
      <c r="H326" s="566">
        <v>0</v>
      </c>
    </row>
    <row r="327" spans="1:8" ht="12.45" x14ac:dyDescent="0.2">
      <c r="A327" s="1098"/>
      <c r="B327" s="557" t="s">
        <v>6617</v>
      </c>
      <c r="C327" s="558"/>
      <c r="D327" s="559" t="s">
        <v>5689</v>
      </c>
      <c r="E327" s="560">
        <v>669248.78</v>
      </c>
      <c r="F327" s="560">
        <v>188081.88</v>
      </c>
      <c r="G327" s="560">
        <v>481166.9</v>
      </c>
      <c r="H327" s="561">
        <v>0</v>
      </c>
    </row>
    <row r="328" spans="1:8" ht="13.1" x14ac:dyDescent="0.25">
      <c r="A328" s="1098"/>
      <c r="B328" s="562" t="s">
        <v>100</v>
      </c>
      <c r="C328" s="563" t="s">
        <v>101</v>
      </c>
      <c r="D328" s="564" t="s">
        <v>2392</v>
      </c>
      <c r="E328" s="565">
        <v>2082.2800000000002</v>
      </c>
      <c r="F328" s="565">
        <v>1948.28</v>
      </c>
      <c r="G328" s="565">
        <v>0</v>
      </c>
      <c r="H328" s="566">
        <v>134</v>
      </c>
    </row>
    <row r="329" spans="1:8" ht="12.45" x14ac:dyDescent="0.2">
      <c r="A329" s="1098"/>
      <c r="B329" s="557" t="s">
        <v>6618</v>
      </c>
      <c r="C329" s="558"/>
      <c r="D329" s="559" t="s">
        <v>5689</v>
      </c>
      <c r="E329" s="560">
        <v>2082.2800000000002</v>
      </c>
      <c r="F329" s="560">
        <v>1948.28</v>
      </c>
      <c r="G329" s="560">
        <v>0</v>
      </c>
      <c r="H329" s="561">
        <v>134</v>
      </c>
    </row>
    <row r="330" spans="1:8" ht="13.1" x14ac:dyDescent="0.25">
      <c r="A330" s="1098"/>
      <c r="B330" s="562" t="s">
        <v>102</v>
      </c>
      <c r="C330" s="563" t="s">
        <v>103</v>
      </c>
      <c r="D330" s="564" t="s">
        <v>2392</v>
      </c>
      <c r="E330" s="565">
        <v>54895.18</v>
      </c>
      <c r="F330" s="565">
        <v>1044.71</v>
      </c>
      <c r="G330" s="565">
        <v>53745.88</v>
      </c>
      <c r="H330" s="566">
        <v>104.59</v>
      </c>
    </row>
    <row r="331" spans="1:8" ht="12.45" x14ac:dyDescent="0.2">
      <c r="A331" s="1098"/>
      <c r="B331" s="557" t="s">
        <v>6619</v>
      </c>
      <c r="C331" s="558"/>
      <c r="D331" s="559" t="s">
        <v>5689</v>
      </c>
      <c r="E331" s="560">
        <v>54895.18</v>
      </c>
      <c r="F331" s="560">
        <v>1044.71</v>
      </c>
      <c r="G331" s="560">
        <v>53745.88</v>
      </c>
      <c r="H331" s="561">
        <v>104.59</v>
      </c>
    </row>
    <row r="332" spans="1:8" ht="13.1" x14ac:dyDescent="0.25">
      <c r="A332" s="1098"/>
      <c r="B332" s="562" t="s">
        <v>1808</v>
      </c>
      <c r="C332" s="563" t="s">
        <v>1809</v>
      </c>
      <c r="D332" s="564" t="s">
        <v>2392</v>
      </c>
      <c r="E332" s="565">
        <v>325</v>
      </c>
      <c r="F332" s="565">
        <v>324.99</v>
      </c>
      <c r="G332" s="565">
        <v>0</v>
      </c>
      <c r="H332" s="566">
        <v>0.01</v>
      </c>
    </row>
    <row r="333" spans="1:8" ht="12.45" x14ac:dyDescent="0.2">
      <c r="A333" s="1098"/>
      <c r="B333" s="557" t="s">
        <v>6620</v>
      </c>
      <c r="C333" s="558"/>
      <c r="D333" s="559" t="s">
        <v>5689</v>
      </c>
      <c r="E333" s="560">
        <v>325</v>
      </c>
      <c r="F333" s="560">
        <v>324.99</v>
      </c>
      <c r="G333" s="560">
        <v>0</v>
      </c>
      <c r="H333" s="561">
        <v>0.01</v>
      </c>
    </row>
    <row r="334" spans="1:8" ht="13.1" x14ac:dyDescent="0.25">
      <c r="A334" s="1098"/>
      <c r="B334" s="562" t="s">
        <v>176</v>
      </c>
      <c r="C334" s="563" t="s">
        <v>6542</v>
      </c>
      <c r="D334" s="564" t="s">
        <v>5695</v>
      </c>
      <c r="E334" s="565">
        <v>6720</v>
      </c>
      <c r="F334" s="565">
        <v>0</v>
      </c>
      <c r="G334" s="565">
        <v>0</v>
      </c>
      <c r="H334" s="566">
        <v>6720</v>
      </c>
    </row>
    <row r="335" spans="1:8" ht="13.1" x14ac:dyDescent="0.25">
      <c r="A335" s="1098"/>
      <c r="B335" s="562" t="s">
        <v>176</v>
      </c>
      <c r="C335" s="563" t="s">
        <v>6542</v>
      </c>
      <c r="D335" s="564" t="s">
        <v>5690</v>
      </c>
      <c r="E335" s="565">
        <v>200</v>
      </c>
      <c r="F335" s="565">
        <v>0</v>
      </c>
      <c r="G335" s="565">
        <v>0</v>
      </c>
      <c r="H335" s="566">
        <v>200</v>
      </c>
    </row>
    <row r="336" spans="1:8" ht="13.1" x14ac:dyDescent="0.25">
      <c r="A336" s="1098"/>
      <c r="B336" s="562" t="s">
        <v>176</v>
      </c>
      <c r="C336" s="563" t="s">
        <v>6542</v>
      </c>
      <c r="D336" s="564" t="s">
        <v>2392</v>
      </c>
      <c r="E336" s="565">
        <v>54306.86</v>
      </c>
      <c r="F336" s="565">
        <v>23927.62</v>
      </c>
      <c r="G336" s="565">
        <v>0</v>
      </c>
      <c r="H336" s="566">
        <v>30379.24</v>
      </c>
    </row>
    <row r="337" spans="1:8" ht="12.45" x14ac:dyDescent="0.2">
      <c r="A337" s="1098"/>
      <c r="B337" s="557" t="s">
        <v>6621</v>
      </c>
      <c r="C337" s="558"/>
      <c r="D337" s="559" t="s">
        <v>5689</v>
      </c>
      <c r="E337" s="560">
        <v>61226.86</v>
      </c>
      <c r="F337" s="560">
        <v>23927.62</v>
      </c>
      <c r="G337" s="560">
        <v>0</v>
      </c>
      <c r="H337" s="561">
        <v>37299.24</v>
      </c>
    </row>
    <row r="338" spans="1:8" ht="13.1" x14ac:dyDescent="0.25">
      <c r="A338" s="1098"/>
      <c r="B338" s="562" t="s">
        <v>1810</v>
      </c>
      <c r="C338" s="563" t="s">
        <v>5804</v>
      </c>
      <c r="D338" s="564" t="s">
        <v>2392</v>
      </c>
      <c r="E338" s="565">
        <v>2914.59</v>
      </c>
      <c r="F338" s="565">
        <v>2914.58</v>
      </c>
      <c r="G338" s="565">
        <v>0</v>
      </c>
      <c r="H338" s="566">
        <v>0.01</v>
      </c>
    </row>
    <row r="339" spans="1:8" ht="12.45" x14ac:dyDescent="0.2">
      <c r="A339" s="1098"/>
      <c r="B339" s="557" t="s">
        <v>6622</v>
      </c>
      <c r="C339" s="558"/>
      <c r="D339" s="559" t="s">
        <v>5689</v>
      </c>
      <c r="E339" s="560">
        <v>2914.59</v>
      </c>
      <c r="F339" s="560">
        <v>2914.58</v>
      </c>
      <c r="G339" s="560">
        <v>0</v>
      </c>
      <c r="H339" s="561">
        <v>0.01</v>
      </c>
    </row>
    <row r="340" spans="1:8" ht="13.1" x14ac:dyDescent="0.25">
      <c r="A340" s="1098"/>
      <c r="B340" s="562" t="s">
        <v>177</v>
      </c>
      <c r="C340" s="563" t="s">
        <v>178</v>
      </c>
      <c r="D340" s="564" t="s">
        <v>5690</v>
      </c>
      <c r="E340" s="565">
        <v>2609.4499999999998</v>
      </c>
      <c r="F340" s="565">
        <v>0</v>
      </c>
      <c r="G340" s="565">
        <v>0</v>
      </c>
      <c r="H340" s="566">
        <v>2609.4499999999998</v>
      </c>
    </row>
    <row r="341" spans="1:8" ht="13.1" x14ac:dyDescent="0.25">
      <c r="A341" s="1098"/>
      <c r="B341" s="562" t="s">
        <v>177</v>
      </c>
      <c r="C341" s="563" t="s">
        <v>178</v>
      </c>
      <c r="D341" s="564" t="s">
        <v>2392</v>
      </c>
      <c r="E341" s="565">
        <v>10016.09</v>
      </c>
      <c r="F341" s="565">
        <v>10015.99</v>
      </c>
      <c r="G341" s="565">
        <v>0</v>
      </c>
      <c r="H341" s="566">
        <v>0.1</v>
      </c>
    </row>
    <row r="342" spans="1:8" ht="12.45" x14ac:dyDescent="0.2">
      <c r="A342" s="1098"/>
      <c r="B342" s="557" t="s">
        <v>6623</v>
      </c>
      <c r="C342" s="558"/>
      <c r="D342" s="559" t="s">
        <v>5689</v>
      </c>
      <c r="E342" s="560">
        <v>12625.54</v>
      </c>
      <c r="F342" s="560">
        <v>10015.99</v>
      </c>
      <c r="G342" s="560">
        <v>0</v>
      </c>
      <c r="H342" s="561">
        <v>2609.5500000000002</v>
      </c>
    </row>
    <row r="343" spans="1:8" ht="13.1" x14ac:dyDescent="0.25">
      <c r="A343" s="1098"/>
      <c r="B343" s="562" t="s">
        <v>1811</v>
      </c>
      <c r="C343" s="563" t="s">
        <v>1812</v>
      </c>
      <c r="D343" s="564" t="s">
        <v>2392</v>
      </c>
      <c r="E343" s="565">
        <v>115760</v>
      </c>
      <c r="F343" s="565">
        <v>112010</v>
      </c>
      <c r="G343" s="565">
        <v>0</v>
      </c>
      <c r="H343" s="566">
        <v>3750</v>
      </c>
    </row>
    <row r="344" spans="1:8" ht="12.45" x14ac:dyDescent="0.2">
      <c r="A344" s="1098"/>
      <c r="B344" s="557" t="s">
        <v>6624</v>
      </c>
      <c r="C344" s="558"/>
      <c r="D344" s="559" t="s">
        <v>5689</v>
      </c>
      <c r="E344" s="560">
        <v>115760</v>
      </c>
      <c r="F344" s="560">
        <v>112010</v>
      </c>
      <c r="G344" s="560">
        <v>0</v>
      </c>
      <c r="H344" s="561">
        <v>3750</v>
      </c>
    </row>
    <row r="345" spans="1:8" ht="13.1" x14ac:dyDescent="0.25">
      <c r="A345" s="1098"/>
      <c r="B345" s="562" t="s">
        <v>179</v>
      </c>
      <c r="C345" s="563" t="s">
        <v>180</v>
      </c>
      <c r="D345" s="564" t="s">
        <v>2392</v>
      </c>
      <c r="E345" s="565">
        <v>13828.12</v>
      </c>
      <c r="F345" s="565">
        <v>13094.44</v>
      </c>
      <c r="G345" s="565">
        <v>0</v>
      </c>
      <c r="H345" s="566">
        <v>733.68</v>
      </c>
    </row>
    <row r="346" spans="1:8" ht="12.45" x14ac:dyDescent="0.2">
      <c r="A346" s="1098"/>
      <c r="B346" s="557" t="s">
        <v>6625</v>
      </c>
      <c r="C346" s="558"/>
      <c r="D346" s="559" t="s">
        <v>5689</v>
      </c>
      <c r="E346" s="560">
        <v>13828.12</v>
      </c>
      <c r="F346" s="560">
        <v>13094.44</v>
      </c>
      <c r="G346" s="560">
        <v>0</v>
      </c>
      <c r="H346" s="561">
        <v>733.68</v>
      </c>
    </row>
    <row r="347" spans="1:8" ht="13.1" x14ac:dyDescent="0.25">
      <c r="A347" s="1098"/>
      <c r="B347" s="562" t="s">
        <v>1813</v>
      </c>
      <c r="C347" s="563" t="s">
        <v>1814</v>
      </c>
      <c r="D347" s="564" t="s">
        <v>2392</v>
      </c>
      <c r="E347" s="565">
        <v>11829.65</v>
      </c>
      <c r="F347" s="565">
        <v>11708.65</v>
      </c>
      <c r="G347" s="565">
        <v>121</v>
      </c>
      <c r="H347" s="566">
        <v>0</v>
      </c>
    </row>
    <row r="348" spans="1:8" ht="13.25" customHeight="1" x14ac:dyDescent="0.2">
      <c r="A348" s="1098"/>
      <c r="B348" s="557" t="s">
        <v>6626</v>
      </c>
      <c r="C348" s="558"/>
      <c r="D348" s="559" t="s">
        <v>5689</v>
      </c>
      <c r="E348" s="560">
        <v>11829.65</v>
      </c>
      <c r="F348" s="560">
        <v>11708.65</v>
      </c>
      <c r="G348" s="560">
        <v>121</v>
      </c>
      <c r="H348" s="561">
        <v>0</v>
      </c>
    </row>
    <row r="349" spans="1:8" ht="12.8" customHeight="1" x14ac:dyDescent="0.25">
      <c r="A349" s="1098"/>
      <c r="B349" s="562" t="s">
        <v>183</v>
      </c>
      <c r="C349" s="563" t="s">
        <v>5810</v>
      </c>
      <c r="D349" s="564" t="s">
        <v>2392</v>
      </c>
      <c r="E349" s="565">
        <v>4600</v>
      </c>
      <c r="F349" s="565">
        <v>4600</v>
      </c>
      <c r="G349" s="565">
        <v>0</v>
      </c>
      <c r="H349" s="566">
        <v>0</v>
      </c>
    </row>
    <row r="350" spans="1:8" ht="12.8" customHeight="1" x14ac:dyDescent="0.2">
      <c r="A350" s="1098"/>
      <c r="B350" s="557" t="s">
        <v>6627</v>
      </c>
      <c r="C350" s="558"/>
      <c r="D350" s="559" t="s">
        <v>5689</v>
      </c>
      <c r="E350" s="560">
        <v>4600</v>
      </c>
      <c r="F350" s="560">
        <v>4600</v>
      </c>
      <c r="G350" s="560">
        <v>0</v>
      </c>
      <c r="H350" s="561">
        <v>0</v>
      </c>
    </row>
    <row r="351" spans="1:8" ht="12.8" customHeight="1" x14ac:dyDescent="0.25">
      <c r="A351" s="1098"/>
      <c r="B351" s="562" t="s">
        <v>184</v>
      </c>
      <c r="C351" s="563" t="s">
        <v>185</v>
      </c>
      <c r="D351" s="564" t="s">
        <v>2392</v>
      </c>
      <c r="E351" s="565">
        <v>62130</v>
      </c>
      <c r="F351" s="565">
        <v>61071.18</v>
      </c>
      <c r="G351" s="565">
        <v>0</v>
      </c>
      <c r="H351" s="566">
        <v>1058.82</v>
      </c>
    </row>
    <row r="352" spans="1:8" ht="12.8" customHeight="1" x14ac:dyDescent="0.2">
      <c r="A352" s="1098"/>
      <c r="B352" s="557" t="s">
        <v>6628</v>
      </c>
      <c r="C352" s="558"/>
      <c r="D352" s="559" t="s">
        <v>5689</v>
      </c>
      <c r="E352" s="560">
        <v>62130</v>
      </c>
      <c r="F352" s="560">
        <v>61071.18</v>
      </c>
      <c r="G352" s="560">
        <v>0</v>
      </c>
      <c r="H352" s="561">
        <v>1058.82</v>
      </c>
    </row>
    <row r="353" spans="1:8" ht="12.8" customHeight="1" x14ac:dyDescent="0.25">
      <c r="A353" s="1098"/>
      <c r="B353" s="562" t="s">
        <v>186</v>
      </c>
      <c r="C353" s="563" t="s">
        <v>187</v>
      </c>
      <c r="D353" s="564" t="s">
        <v>2392</v>
      </c>
      <c r="E353" s="565">
        <v>71731.94</v>
      </c>
      <c r="F353" s="565">
        <v>40617.440000000002</v>
      </c>
      <c r="G353" s="565">
        <v>0</v>
      </c>
      <c r="H353" s="566">
        <v>31114.5</v>
      </c>
    </row>
    <row r="354" spans="1:8" ht="12.8" customHeight="1" x14ac:dyDescent="0.2">
      <c r="A354" s="1098"/>
      <c r="B354" s="557" t="s">
        <v>6629</v>
      </c>
      <c r="C354" s="558"/>
      <c r="D354" s="559" t="s">
        <v>5689</v>
      </c>
      <c r="E354" s="560">
        <v>71731.94</v>
      </c>
      <c r="F354" s="560">
        <v>40617.440000000002</v>
      </c>
      <c r="G354" s="560">
        <v>0</v>
      </c>
      <c r="H354" s="561">
        <v>31114.5</v>
      </c>
    </row>
    <row r="355" spans="1:8" ht="12.8" customHeight="1" x14ac:dyDescent="0.25">
      <c r="A355" s="1098"/>
      <c r="B355" s="562" t="s">
        <v>188</v>
      </c>
      <c r="C355" s="563" t="s">
        <v>189</v>
      </c>
      <c r="D355" s="564" t="s">
        <v>5690</v>
      </c>
      <c r="E355" s="565">
        <v>196880.4</v>
      </c>
      <c r="F355" s="565">
        <v>196880.4</v>
      </c>
      <c r="G355" s="565">
        <v>0</v>
      </c>
      <c r="H355" s="566">
        <v>0</v>
      </c>
    </row>
    <row r="356" spans="1:8" ht="12.8" customHeight="1" x14ac:dyDescent="0.25">
      <c r="A356" s="1098"/>
      <c r="B356" s="567" t="s">
        <v>188</v>
      </c>
      <c r="C356" s="568" t="s">
        <v>189</v>
      </c>
      <c r="D356" s="569" t="s">
        <v>2392</v>
      </c>
      <c r="E356" s="570">
        <v>1442814.5</v>
      </c>
      <c r="F356" s="570">
        <v>1442814.5</v>
      </c>
      <c r="G356" s="570">
        <v>0</v>
      </c>
      <c r="H356" s="571">
        <v>0</v>
      </c>
    </row>
    <row r="357" spans="1:8" ht="25.85" customHeight="1" x14ac:dyDescent="0.2">
      <c r="A357" s="1098">
        <v>89</v>
      </c>
      <c r="B357" s="531" t="s">
        <v>5684</v>
      </c>
      <c r="C357" s="532" t="s">
        <v>5685</v>
      </c>
      <c r="D357" s="532" t="s">
        <v>5686</v>
      </c>
      <c r="E357" s="532" t="s">
        <v>6552</v>
      </c>
      <c r="F357" s="532" t="s">
        <v>5961</v>
      </c>
      <c r="G357" s="532" t="s">
        <v>5962</v>
      </c>
      <c r="H357" s="533" t="s">
        <v>308</v>
      </c>
    </row>
    <row r="358" spans="1:8" ht="12.8" customHeight="1" x14ac:dyDescent="0.2">
      <c r="A358" s="1098"/>
      <c r="B358" s="557" t="s">
        <v>6630</v>
      </c>
      <c r="C358" s="558"/>
      <c r="D358" s="559" t="s">
        <v>5689</v>
      </c>
      <c r="E358" s="560">
        <v>1639694.9</v>
      </c>
      <c r="F358" s="560">
        <v>1639694.9</v>
      </c>
      <c r="G358" s="560">
        <v>0</v>
      </c>
      <c r="H358" s="561">
        <v>0</v>
      </c>
    </row>
    <row r="359" spans="1:8" ht="13.1" x14ac:dyDescent="0.25">
      <c r="A359" s="1098"/>
      <c r="B359" s="562" t="s">
        <v>190</v>
      </c>
      <c r="C359" s="563" t="s">
        <v>191</v>
      </c>
      <c r="D359" s="564" t="s">
        <v>5695</v>
      </c>
      <c r="E359" s="565">
        <v>1592</v>
      </c>
      <c r="F359" s="565">
        <v>0</v>
      </c>
      <c r="G359" s="565">
        <v>1592</v>
      </c>
      <c r="H359" s="566">
        <v>0</v>
      </c>
    </row>
    <row r="360" spans="1:8" ht="12.8" customHeight="1" x14ac:dyDescent="0.25">
      <c r="A360" s="1098"/>
      <c r="B360" s="562" t="s">
        <v>190</v>
      </c>
      <c r="C360" s="563" t="s">
        <v>191</v>
      </c>
      <c r="D360" s="564" t="s">
        <v>5690</v>
      </c>
      <c r="E360" s="565">
        <v>242</v>
      </c>
      <c r="F360" s="565">
        <v>0</v>
      </c>
      <c r="G360" s="565">
        <v>242</v>
      </c>
      <c r="H360" s="566">
        <v>0</v>
      </c>
    </row>
    <row r="361" spans="1:8" ht="12.8" customHeight="1" x14ac:dyDescent="0.25">
      <c r="A361" s="1098"/>
      <c r="B361" s="562" t="s">
        <v>190</v>
      </c>
      <c r="C361" s="563" t="s">
        <v>191</v>
      </c>
      <c r="D361" s="564" t="s">
        <v>2392</v>
      </c>
      <c r="E361" s="565">
        <v>16560.95</v>
      </c>
      <c r="F361" s="565">
        <v>16049.9</v>
      </c>
      <c r="G361" s="565">
        <v>0</v>
      </c>
      <c r="H361" s="566">
        <v>511.05</v>
      </c>
    </row>
    <row r="362" spans="1:8" ht="12.8" customHeight="1" x14ac:dyDescent="0.2">
      <c r="A362" s="1098"/>
      <c r="B362" s="557" t="s">
        <v>6631</v>
      </c>
      <c r="C362" s="558"/>
      <c r="D362" s="559" t="s">
        <v>5689</v>
      </c>
      <c r="E362" s="560">
        <v>18394.95</v>
      </c>
      <c r="F362" s="560">
        <v>16049.9</v>
      </c>
      <c r="G362" s="560">
        <v>1834</v>
      </c>
      <c r="H362" s="561">
        <v>511.05</v>
      </c>
    </row>
    <row r="363" spans="1:8" ht="12.8" customHeight="1" x14ac:dyDescent="0.25">
      <c r="A363" s="1098"/>
      <c r="B363" s="562" t="s">
        <v>192</v>
      </c>
      <c r="C363" s="563" t="s">
        <v>1299</v>
      </c>
      <c r="D363" s="564" t="s">
        <v>2392</v>
      </c>
      <c r="E363" s="565">
        <v>37422.480000000003</v>
      </c>
      <c r="F363" s="565">
        <v>37422.480000000003</v>
      </c>
      <c r="G363" s="565">
        <v>0</v>
      </c>
      <c r="H363" s="566">
        <v>0</v>
      </c>
    </row>
    <row r="364" spans="1:8" ht="12.8" customHeight="1" x14ac:dyDescent="0.2">
      <c r="A364" s="1098"/>
      <c r="B364" s="557" t="s">
        <v>6632</v>
      </c>
      <c r="C364" s="558"/>
      <c r="D364" s="559" t="s">
        <v>5689</v>
      </c>
      <c r="E364" s="560">
        <v>37422.480000000003</v>
      </c>
      <c r="F364" s="560">
        <v>37422.480000000003</v>
      </c>
      <c r="G364" s="560">
        <v>0</v>
      </c>
      <c r="H364" s="561">
        <v>0</v>
      </c>
    </row>
    <row r="365" spans="1:8" ht="12.8" customHeight="1" x14ac:dyDescent="0.25">
      <c r="A365" s="1098"/>
      <c r="B365" s="562" t="s">
        <v>193</v>
      </c>
      <c r="C365" s="563" t="s">
        <v>1300</v>
      </c>
      <c r="D365" s="564" t="s">
        <v>5690</v>
      </c>
      <c r="E365" s="565">
        <v>3559.19</v>
      </c>
      <c r="F365" s="565">
        <v>2666.42</v>
      </c>
      <c r="G365" s="565">
        <v>0</v>
      </c>
      <c r="H365" s="566">
        <v>892.77</v>
      </c>
    </row>
    <row r="366" spans="1:8" ht="12.8" customHeight="1" x14ac:dyDescent="0.25">
      <c r="A366" s="1098"/>
      <c r="B366" s="562" t="s">
        <v>193</v>
      </c>
      <c r="C366" s="563" t="s">
        <v>1300</v>
      </c>
      <c r="D366" s="564" t="s">
        <v>2392</v>
      </c>
      <c r="E366" s="565">
        <v>191409.27</v>
      </c>
      <c r="F366" s="565">
        <v>138796.47</v>
      </c>
      <c r="G366" s="565">
        <v>52612.800000000003</v>
      </c>
      <c r="H366" s="566">
        <v>0</v>
      </c>
    </row>
    <row r="367" spans="1:8" ht="12.8" customHeight="1" x14ac:dyDescent="0.2">
      <c r="A367" s="1098"/>
      <c r="B367" s="557" t="s">
        <v>6633</v>
      </c>
      <c r="C367" s="558"/>
      <c r="D367" s="559" t="s">
        <v>5689</v>
      </c>
      <c r="E367" s="560">
        <v>194968.46</v>
      </c>
      <c r="F367" s="560">
        <v>141462.89000000001</v>
      </c>
      <c r="G367" s="560">
        <v>52612.800000000003</v>
      </c>
      <c r="H367" s="561">
        <v>892.77</v>
      </c>
    </row>
    <row r="368" spans="1:8" ht="12.8" customHeight="1" x14ac:dyDescent="0.25">
      <c r="A368" s="1098"/>
      <c r="B368" s="562" t="s">
        <v>291</v>
      </c>
      <c r="C368" s="563" t="s">
        <v>292</v>
      </c>
      <c r="D368" s="564" t="s">
        <v>2392</v>
      </c>
      <c r="E368" s="565">
        <v>29179.11</v>
      </c>
      <c r="F368" s="565">
        <v>28912.5</v>
      </c>
      <c r="G368" s="565">
        <v>266.57</v>
      </c>
      <c r="H368" s="566">
        <v>0.04</v>
      </c>
    </row>
    <row r="369" spans="1:8" ht="12.8" customHeight="1" x14ac:dyDescent="0.2">
      <c r="A369" s="1098"/>
      <c r="B369" s="557" t="s">
        <v>6634</v>
      </c>
      <c r="C369" s="558"/>
      <c r="D369" s="559" t="s">
        <v>5689</v>
      </c>
      <c r="E369" s="560">
        <v>29179.11</v>
      </c>
      <c r="F369" s="560">
        <v>28912.5</v>
      </c>
      <c r="G369" s="560">
        <v>266.57</v>
      </c>
      <c r="H369" s="561">
        <v>0.04</v>
      </c>
    </row>
    <row r="370" spans="1:8" ht="12.8" customHeight="1" x14ac:dyDescent="0.25">
      <c r="A370" s="1098"/>
      <c r="B370" s="562" t="s">
        <v>1786</v>
      </c>
      <c r="C370" s="563" t="s">
        <v>1787</v>
      </c>
      <c r="D370" s="564" t="s">
        <v>2392</v>
      </c>
      <c r="E370" s="565">
        <v>110544.08</v>
      </c>
      <c r="F370" s="565">
        <v>103907.01</v>
      </c>
      <c r="G370" s="565">
        <v>6637.07</v>
      </c>
      <c r="H370" s="566">
        <v>0</v>
      </c>
    </row>
    <row r="371" spans="1:8" ht="12.8" customHeight="1" x14ac:dyDescent="0.2">
      <c r="A371" s="1098"/>
      <c r="B371" s="557" t="s">
        <v>6635</v>
      </c>
      <c r="C371" s="558"/>
      <c r="D371" s="559" t="s">
        <v>5689</v>
      </c>
      <c r="E371" s="560">
        <v>110544.08</v>
      </c>
      <c r="F371" s="560">
        <v>103907.01</v>
      </c>
      <c r="G371" s="560">
        <v>6637.07</v>
      </c>
      <c r="H371" s="561">
        <v>0</v>
      </c>
    </row>
    <row r="372" spans="1:8" ht="12.8" customHeight="1" x14ac:dyDescent="0.25">
      <c r="A372" s="1098"/>
      <c r="B372" s="562" t="s">
        <v>194</v>
      </c>
      <c r="C372" s="563" t="s">
        <v>762</v>
      </c>
      <c r="D372" s="564" t="s">
        <v>2392</v>
      </c>
      <c r="E372" s="565">
        <v>55272.11</v>
      </c>
      <c r="F372" s="565">
        <v>42524.32</v>
      </c>
      <c r="G372" s="565">
        <v>7517.64</v>
      </c>
      <c r="H372" s="566">
        <v>5230.1499999999996</v>
      </c>
    </row>
    <row r="373" spans="1:8" ht="12.8" customHeight="1" x14ac:dyDescent="0.2">
      <c r="A373" s="1098"/>
      <c r="B373" s="557" t="s">
        <v>6636</v>
      </c>
      <c r="C373" s="558"/>
      <c r="D373" s="559" t="s">
        <v>5689</v>
      </c>
      <c r="E373" s="560">
        <v>55272.11</v>
      </c>
      <c r="F373" s="560">
        <v>42524.32</v>
      </c>
      <c r="G373" s="560">
        <v>7517.64</v>
      </c>
      <c r="H373" s="561">
        <v>5230.1499999999996</v>
      </c>
    </row>
    <row r="374" spans="1:8" ht="12.8" customHeight="1" x14ac:dyDescent="0.25">
      <c r="A374" s="1098"/>
      <c r="B374" s="562" t="s">
        <v>196</v>
      </c>
      <c r="C374" s="563" t="s">
        <v>197</v>
      </c>
      <c r="D374" s="564" t="s">
        <v>5696</v>
      </c>
      <c r="E374" s="565">
        <v>300</v>
      </c>
      <c r="F374" s="565">
        <v>0</v>
      </c>
      <c r="G374" s="565">
        <v>300</v>
      </c>
      <c r="H374" s="566">
        <v>0</v>
      </c>
    </row>
    <row r="375" spans="1:8" ht="12.8" customHeight="1" x14ac:dyDescent="0.25">
      <c r="A375" s="1098"/>
      <c r="B375" s="562" t="s">
        <v>196</v>
      </c>
      <c r="C375" s="563" t="s">
        <v>197</v>
      </c>
      <c r="D375" s="564" t="s">
        <v>5690</v>
      </c>
      <c r="E375" s="565">
        <v>4710.49</v>
      </c>
      <c r="F375" s="565">
        <v>0</v>
      </c>
      <c r="G375" s="565">
        <v>4710.49</v>
      </c>
      <c r="H375" s="566">
        <v>0</v>
      </c>
    </row>
    <row r="376" spans="1:8" ht="12.8" customHeight="1" x14ac:dyDescent="0.25">
      <c r="A376" s="1098"/>
      <c r="B376" s="562" t="s">
        <v>196</v>
      </c>
      <c r="C376" s="563" t="s">
        <v>197</v>
      </c>
      <c r="D376" s="564" t="s">
        <v>2392</v>
      </c>
      <c r="E376" s="565">
        <v>76856.97</v>
      </c>
      <c r="F376" s="565">
        <v>72276.679999999993</v>
      </c>
      <c r="G376" s="565">
        <v>422.28999999999002</v>
      </c>
      <c r="H376" s="566">
        <v>4158</v>
      </c>
    </row>
    <row r="377" spans="1:8" ht="12.8" customHeight="1" x14ac:dyDescent="0.2">
      <c r="A377" s="1098"/>
      <c r="B377" s="557" t="s">
        <v>6637</v>
      </c>
      <c r="C377" s="558"/>
      <c r="D377" s="559" t="s">
        <v>5689</v>
      </c>
      <c r="E377" s="560">
        <v>81867.460000000006</v>
      </c>
      <c r="F377" s="560">
        <v>72276.679999999993</v>
      </c>
      <c r="G377" s="560">
        <v>5432.7799999999897</v>
      </c>
      <c r="H377" s="561">
        <v>4158</v>
      </c>
    </row>
    <row r="378" spans="1:8" ht="12.8" customHeight="1" x14ac:dyDescent="0.25">
      <c r="A378" s="1098"/>
      <c r="B378" s="562" t="s">
        <v>198</v>
      </c>
      <c r="C378" s="563" t="s">
        <v>199</v>
      </c>
      <c r="D378" s="564" t="s">
        <v>2392</v>
      </c>
      <c r="E378" s="565">
        <v>97676.46</v>
      </c>
      <c r="F378" s="565">
        <v>97676.46</v>
      </c>
      <c r="G378" s="565">
        <v>0</v>
      </c>
      <c r="H378" s="566">
        <v>0</v>
      </c>
    </row>
    <row r="379" spans="1:8" ht="12.8" customHeight="1" x14ac:dyDescent="0.2">
      <c r="A379" s="1098"/>
      <c r="B379" s="557" t="s">
        <v>6638</v>
      </c>
      <c r="C379" s="558"/>
      <c r="D379" s="559" t="s">
        <v>5689</v>
      </c>
      <c r="E379" s="560">
        <v>97676.46</v>
      </c>
      <c r="F379" s="560">
        <v>97676.46</v>
      </c>
      <c r="G379" s="560">
        <v>0</v>
      </c>
      <c r="H379" s="561">
        <v>0</v>
      </c>
    </row>
    <row r="380" spans="1:8" ht="12.8" customHeight="1" x14ac:dyDescent="0.25">
      <c r="A380" s="1098"/>
      <c r="B380" s="562" t="s">
        <v>200</v>
      </c>
      <c r="C380" s="563" t="s">
        <v>201</v>
      </c>
      <c r="D380" s="564" t="s">
        <v>5690</v>
      </c>
      <c r="E380" s="565">
        <v>36.299999999999997</v>
      </c>
      <c r="F380" s="565">
        <v>0</v>
      </c>
      <c r="G380" s="565">
        <v>0</v>
      </c>
      <c r="H380" s="566">
        <v>36.299999999999997</v>
      </c>
    </row>
    <row r="381" spans="1:8" ht="12.8" customHeight="1" x14ac:dyDescent="0.25">
      <c r="A381" s="1098"/>
      <c r="B381" s="562" t="s">
        <v>200</v>
      </c>
      <c r="C381" s="563" t="s">
        <v>201</v>
      </c>
      <c r="D381" s="564" t="s">
        <v>2392</v>
      </c>
      <c r="E381" s="565">
        <v>98369.13</v>
      </c>
      <c r="F381" s="565">
        <v>82643.509999999893</v>
      </c>
      <c r="G381" s="565">
        <v>0</v>
      </c>
      <c r="H381" s="566">
        <v>15725.62</v>
      </c>
    </row>
    <row r="382" spans="1:8" ht="12.8" customHeight="1" x14ac:dyDescent="0.2">
      <c r="A382" s="1098"/>
      <c r="B382" s="557" t="s">
        <v>6639</v>
      </c>
      <c r="C382" s="558"/>
      <c r="D382" s="559" t="s">
        <v>5689</v>
      </c>
      <c r="E382" s="560">
        <v>98405.43</v>
      </c>
      <c r="F382" s="560">
        <v>82643.509999999893</v>
      </c>
      <c r="G382" s="560">
        <v>0</v>
      </c>
      <c r="H382" s="561">
        <v>15761.92</v>
      </c>
    </row>
    <row r="383" spans="1:8" ht="12.8" customHeight="1" x14ac:dyDescent="0.25">
      <c r="A383" s="1098"/>
      <c r="B383" s="562" t="s">
        <v>1559</v>
      </c>
      <c r="C383" s="563" t="s">
        <v>1563</v>
      </c>
      <c r="D383" s="564" t="s">
        <v>5695</v>
      </c>
      <c r="E383" s="565">
        <v>193.8</v>
      </c>
      <c r="F383" s="565">
        <v>0</v>
      </c>
      <c r="G383" s="565">
        <v>0</v>
      </c>
      <c r="H383" s="566">
        <v>193.8</v>
      </c>
    </row>
    <row r="384" spans="1:8" ht="12.8" customHeight="1" x14ac:dyDescent="0.25">
      <c r="A384" s="1098"/>
      <c r="B384" s="562" t="s">
        <v>1559</v>
      </c>
      <c r="C384" s="563" t="s">
        <v>1563</v>
      </c>
      <c r="D384" s="564" t="s">
        <v>5690</v>
      </c>
      <c r="E384" s="565">
        <v>1805.3</v>
      </c>
      <c r="F384" s="565">
        <v>0</v>
      </c>
      <c r="G384" s="565">
        <v>1805.3</v>
      </c>
      <c r="H384" s="566">
        <v>0</v>
      </c>
    </row>
    <row r="385" spans="1:8" ht="12.8" customHeight="1" x14ac:dyDescent="0.25">
      <c r="A385" s="1098"/>
      <c r="B385" s="562" t="s">
        <v>1559</v>
      </c>
      <c r="C385" s="563" t="s">
        <v>1563</v>
      </c>
      <c r="D385" s="564" t="s">
        <v>2392</v>
      </c>
      <c r="E385" s="565">
        <v>23049.31</v>
      </c>
      <c r="F385" s="565">
        <v>22928.03</v>
      </c>
      <c r="G385" s="565">
        <v>0</v>
      </c>
      <c r="H385" s="566">
        <v>121.28</v>
      </c>
    </row>
    <row r="386" spans="1:8" ht="12.8" customHeight="1" x14ac:dyDescent="0.2">
      <c r="A386" s="1098"/>
      <c r="B386" s="557" t="s">
        <v>6640</v>
      </c>
      <c r="C386" s="558"/>
      <c r="D386" s="559" t="s">
        <v>5689</v>
      </c>
      <c r="E386" s="560">
        <v>25048.41</v>
      </c>
      <c r="F386" s="560">
        <v>22928.03</v>
      </c>
      <c r="G386" s="560">
        <v>1805.3</v>
      </c>
      <c r="H386" s="561">
        <v>315.08</v>
      </c>
    </row>
    <row r="387" spans="1:8" ht="12.8" customHeight="1" x14ac:dyDescent="0.25">
      <c r="A387" s="1098"/>
      <c r="B387" s="562" t="s">
        <v>111</v>
      </c>
      <c r="C387" s="563" t="s">
        <v>112</v>
      </c>
      <c r="D387" s="564" t="s">
        <v>5714</v>
      </c>
      <c r="E387" s="565">
        <v>367219.75</v>
      </c>
      <c r="F387" s="565">
        <v>0</v>
      </c>
      <c r="G387" s="565">
        <v>367219.75</v>
      </c>
      <c r="H387" s="566">
        <v>0</v>
      </c>
    </row>
    <row r="388" spans="1:8" ht="12.8" customHeight="1" x14ac:dyDescent="0.25">
      <c r="A388" s="1098"/>
      <c r="B388" s="562" t="s">
        <v>111</v>
      </c>
      <c r="C388" s="563" t="s">
        <v>112</v>
      </c>
      <c r="D388" s="564" t="s">
        <v>5724</v>
      </c>
      <c r="E388" s="565">
        <v>122046.68</v>
      </c>
      <c r="F388" s="565">
        <v>0</v>
      </c>
      <c r="G388" s="565">
        <v>122046.68</v>
      </c>
      <c r="H388" s="566">
        <v>0</v>
      </c>
    </row>
    <row r="389" spans="1:8" ht="12.8" customHeight="1" x14ac:dyDescent="0.25">
      <c r="A389" s="1098"/>
      <c r="B389" s="562" t="s">
        <v>111</v>
      </c>
      <c r="C389" s="563" t="s">
        <v>112</v>
      </c>
      <c r="D389" s="564" t="s">
        <v>2392</v>
      </c>
      <c r="E389" s="565">
        <v>1505986.41</v>
      </c>
      <c r="F389" s="565">
        <v>1502553.18</v>
      </c>
      <c r="G389" s="565">
        <v>0</v>
      </c>
      <c r="H389" s="566">
        <v>3433.23</v>
      </c>
    </row>
    <row r="390" spans="1:8" ht="12.8" customHeight="1" x14ac:dyDescent="0.2">
      <c r="A390" s="1098"/>
      <c r="B390" s="557" t="s">
        <v>6641</v>
      </c>
      <c r="C390" s="558"/>
      <c r="D390" s="559" t="s">
        <v>5689</v>
      </c>
      <c r="E390" s="560">
        <v>1995252.84</v>
      </c>
      <c r="F390" s="560">
        <v>1502553.18</v>
      </c>
      <c r="G390" s="560">
        <v>489266.43</v>
      </c>
      <c r="H390" s="561">
        <v>3433.23</v>
      </c>
    </row>
    <row r="391" spans="1:8" ht="12.8" customHeight="1" x14ac:dyDescent="0.25">
      <c r="A391" s="1098"/>
      <c r="B391" s="562" t="s">
        <v>113</v>
      </c>
      <c r="C391" s="563" t="s">
        <v>114</v>
      </c>
      <c r="D391" s="564" t="s">
        <v>5724</v>
      </c>
      <c r="E391" s="565">
        <v>146224.47</v>
      </c>
      <c r="F391" s="565">
        <v>0</v>
      </c>
      <c r="G391" s="565">
        <v>146224.47</v>
      </c>
      <c r="H391" s="566">
        <v>0</v>
      </c>
    </row>
    <row r="392" spans="1:8" ht="12.8" customHeight="1" x14ac:dyDescent="0.25">
      <c r="A392" s="1098"/>
      <c r="B392" s="562" t="s">
        <v>113</v>
      </c>
      <c r="C392" s="563" t="s">
        <v>114</v>
      </c>
      <c r="D392" s="564" t="s">
        <v>2392</v>
      </c>
      <c r="E392" s="565">
        <v>531016.94999999995</v>
      </c>
      <c r="F392" s="565">
        <v>525197.04</v>
      </c>
      <c r="G392" s="565">
        <v>5819.91</v>
      </c>
      <c r="H392" s="566">
        <v>0</v>
      </c>
    </row>
    <row r="393" spans="1:8" ht="12.8" customHeight="1" x14ac:dyDescent="0.2">
      <c r="A393" s="1098"/>
      <c r="B393" s="557" t="s">
        <v>6642</v>
      </c>
      <c r="C393" s="558"/>
      <c r="D393" s="559" t="s">
        <v>5689</v>
      </c>
      <c r="E393" s="560">
        <v>677241.42</v>
      </c>
      <c r="F393" s="560">
        <v>525197.04</v>
      </c>
      <c r="G393" s="560">
        <v>152044.38</v>
      </c>
      <c r="H393" s="561">
        <v>0</v>
      </c>
    </row>
    <row r="394" spans="1:8" ht="12.8" customHeight="1" x14ac:dyDescent="0.25">
      <c r="A394" s="1098"/>
      <c r="B394" s="562" t="s">
        <v>115</v>
      </c>
      <c r="C394" s="563" t="s">
        <v>5825</v>
      </c>
      <c r="D394" s="564" t="s">
        <v>2392</v>
      </c>
      <c r="E394" s="565">
        <v>4202.6899999999996</v>
      </c>
      <c r="F394" s="565">
        <v>4202.6899999999996</v>
      </c>
      <c r="G394" s="565">
        <v>0</v>
      </c>
      <c r="H394" s="566">
        <v>0</v>
      </c>
    </row>
    <row r="395" spans="1:8" ht="12.8" customHeight="1" x14ac:dyDescent="0.2">
      <c r="A395" s="1098"/>
      <c r="B395" s="557" t="s">
        <v>6643</v>
      </c>
      <c r="C395" s="558"/>
      <c r="D395" s="559" t="s">
        <v>5689</v>
      </c>
      <c r="E395" s="560">
        <v>4202.6899999999996</v>
      </c>
      <c r="F395" s="560">
        <v>4202.6899999999996</v>
      </c>
      <c r="G395" s="560">
        <v>0</v>
      </c>
      <c r="H395" s="561">
        <v>0</v>
      </c>
    </row>
    <row r="396" spans="1:8" ht="12.8" customHeight="1" x14ac:dyDescent="0.25">
      <c r="A396" s="1098"/>
      <c r="B396" s="562" t="s">
        <v>117</v>
      </c>
      <c r="C396" s="563" t="s">
        <v>1281</v>
      </c>
      <c r="D396" s="564" t="s">
        <v>2392</v>
      </c>
      <c r="E396" s="565">
        <v>179972.84</v>
      </c>
      <c r="F396" s="565">
        <v>179972.84</v>
      </c>
      <c r="G396" s="565">
        <v>0</v>
      </c>
      <c r="H396" s="566">
        <v>0</v>
      </c>
    </row>
    <row r="397" spans="1:8" ht="13.25" customHeight="1" x14ac:dyDescent="0.2">
      <c r="A397" s="1098"/>
      <c r="B397" s="557" t="s">
        <v>6644</v>
      </c>
      <c r="C397" s="558"/>
      <c r="D397" s="559" t="s">
        <v>5689</v>
      </c>
      <c r="E397" s="560">
        <v>179972.84</v>
      </c>
      <c r="F397" s="560">
        <v>179972.84</v>
      </c>
      <c r="G397" s="560">
        <v>0</v>
      </c>
      <c r="H397" s="561">
        <v>0</v>
      </c>
    </row>
    <row r="398" spans="1:8" ht="12.8" customHeight="1" x14ac:dyDescent="0.25">
      <c r="A398" s="1098"/>
      <c r="B398" s="562" t="s">
        <v>119</v>
      </c>
      <c r="C398" s="563" t="s">
        <v>120</v>
      </c>
      <c r="D398" s="564" t="s">
        <v>5696</v>
      </c>
      <c r="E398" s="565">
        <v>2618.1</v>
      </c>
      <c r="F398" s="565">
        <v>0</v>
      </c>
      <c r="G398" s="565">
        <v>0</v>
      </c>
      <c r="H398" s="566">
        <v>2618.1</v>
      </c>
    </row>
    <row r="399" spans="1:8" ht="12.8" customHeight="1" x14ac:dyDescent="0.25">
      <c r="A399" s="1098"/>
      <c r="B399" s="562" t="s">
        <v>119</v>
      </c>
      <c r="C399" s="563" t="s">
        <v>120</v>
      </c>
      <c r="D399" s="564" t="s">
        <v>5690</v>
      </c>
      <c r="E399" s="565">
        <v>5263.04</v>
      </c>
      <c r="F399" s="565">
        <v>1212.02</v>
      </c>
      <c r="G399" s="565">
        <v>0</v>
      </c>
      <c r="H399" s="566">
        <v>4051.02</v>
      </c>
    </row>
    <row r="400" spans="1:8" ht="12.8" customHeight="1" x14ac:dyDescent="0.25">
      <c r="A400" s="1098"/>
      <c r="B400" s="562" t="s">
        <v>119</v>
      </c>
      <c r="C400" s="563" t="s">
        <v>120</v>
      </c>
      <c r="D400" s="564" t="s">
        <v>2392</v>
      </c>
      <c r="E400" s="565">
        <v>2062.5</v>
      </c>
      <c r="F400" s="565">
        <v>934.9</v>
      </c>
      <c r="G400" s="565">
        <v>0</v>
      </c>
      <c r="H400" s="566">
        <v>1127.5999999999999</v>
      </c>
    </row>
    <row r="401" spans="1:8" ht="12.8" customHeight="1" x14ac:dyDescent="0.2">
      <c r="A401" s="1098"/>
      <c r="B401" s="557" t="s">
        <v>6645</v>
      </c>
      <c r="C401" s="558"/>
      <c r="D401" s="559" t="s">
        <v>5689</v>
      </c>
      <c r="E401" s="560">
        <v>9943.64</v>
      </c>
      <c r="F401" s="560">
        <v>2146.92</v>
      </c>
      <c r="G401" s="560">
        <v>0</v>
      </c>
      <c r="H401" s="561">
        <v>7796.72</v>
      </c>
    </row>
    <row r="402" spans="1:8" ht="12.8" customHeight="1" x14ac:dyDescent="0.25">
      <c r="A402" s="1098"/>
      <c r="B402" s="562" t="s">
        <v>121</v>
      </c>
      <c r="C402" s="563" t="s">
        <v>122</v>
      </c>
      <c r="D402" s="564" t="s">
        <v>5696</v>
      </c>
      <c r="E402" s="565">
        <v>1745.05</v>
      </c>
      <c r="F402" s="565">
        <v>0</v>
      </c>
      <c r="G402" s="565">
        <v>0</v>
      </c>
      <c r="H402" s="566">
        <v>1745.05</v>
      </c>
    </row>
    <row r="403" spans="1:8" ht="12.8" customHeight="1" x14ac:dyDescent="0.25">
      <c r="A403" s="1098"/>
      <c r="B403" s="562" t="s">
        <v>121</v>
      </c>
      <c r="C403" s="563" t="s">
        <v>122</v>
      </c>
      <c r="D403" s="564" t="s">
        <v>5690</v>
      </c>
      <c r="E403" s="565">
        <v>262.41000000000003</v>
      </c>
      <c r="F403" s="565">
        <v>0</v>
      </c>
      <c r="G403" s="565">
        <v>0</v>
      </c>
      <c r="H403" s="566">
        <v>262.41000000000003</v>
      </c>
    </row>
    <row r="404" spans="1:8" ht="12.8" customHeight="1" x14ac:dyDescent="0.25">
      <c r="A404" s="1098"/>
      <c r="B404" s="562" t="s">
        <v>121</v>
      </c>
      <c r="C404" s="563" t="s">
        <v>122</v>
      </c>
      <c r="D404" s="564" t="s">
        <v>2392</v>
      </c>
      <c r="E404" s="565">
        <v>49398.52</v>
      </c>
      <c r="F404" s="565">
        <v>44111.86</v>
      </c>
      <c r="G404" s="565">
        <v>3633.4</v>
      </c>
      <c r="H404" s="566">
        <v>1653.26</v>
      </c>
    </row>
    <row r="405" spans="1:8" ht="12.8" customHeight="1" x14ac:dyDescent="0.2">
      <c r="A405" s="1098"/>
      <c r="B405" s="557" t="s">
        <v>6646</v>
      </c>
      <c r="C405" s="558"/>
      <c r="D405" s="559" t="s">
        <v>5689</v>
      </c>
      <c r="E405" s="560">
        <v>51405.98</v>
      </c>
      <c r="F405" s="560">
        <v>44111.86</v>
      </c>
      <c r="G405" s="560">
        <v>3633.4</v>
      </c>
      <c r="H405" s="561">
        <v>3660.72</v>
      </c>
    </row>
    <row r="406" spans="1:8" ht="12.8" customHeight="1" x14ac:dyDescent="0.25">
      <c r="A406" s="1098"/>
      <c r="B406" s="562" t="s">
        <v>124</v>
      </c>
      <c r="C406" s="563" t="s">
        <v>202</v>
      </c>
      <c r="D406" s="564" t="s">
        <v>5695</v>
      </c>
      <c r="E406" s="565">
        <v>11712</v>
      </c>
      <c r="F406" s="565">
        <v>0</v>
      </c>
      <c r="G406" s="565">
        <v>11712</v>
      </c>
      <c r="H406" s="566">
        <v>0</v>
      </c>
    </row>
    <row r="407" spans="1:8" ht="12.8" customHeight="1" x14ac:dyDescent="0.25">
      <c r="A407" s="1098"/>
      <c r="B407" s="562" t="s">
        <v>124</v>
      </c>
      <c r="C407" s="563" t="s">
        <v>202</v>
      </c>
      <c r="D407" s="564" t="s">
        <v>5696</v>
      </c>
      <c r="E407" s="565">
        <v>3509</v>
      </c>
      <c r="F407" s="565">
        <v>3509</v>
      </c>
      <c r="G407" s="565">
        <v>0</v>
      </c>
      <c r="H407" s="566">
        <v>0</v>
      </c>
    </row>
    <row r="408" spans="1:8" ht="12.8" customHeight="1" x14ac:dyDescent="0.25">
      <c r="A408" s="1098"/>
      <c r="B408" s="567" t="s">
        <v>124</v>
      </c>
      <c r="C408" s="568" t="s">
        <v>202</v>
      </c>
      <c r="D408" s="569" t="s">
        <v>5690</v>
      </c>
      <c r="E408" s="570">
        <v>29225.57</v>
      </c>
      <c r="F408" s="570">
        <v>0</v>
      </c>
      <c r="G408" s="570">
        <v>17575.25</v>
      </c>
      <c r="H408" s="571">
        <v>11650.32</v>
      </c>
    </row>
    <row r="409" spans="1:8" ht="25.85" customHeight="1" x14ac:dyDescent="0.2">
      <c r="A409" s="1098">
        <v>90</v>
      </c>
      <c r="B409" s="531" t="s">
        <v>5684</v>
      </c>
      <c r="C409" s="532" t="s">
        <v>5685</v>
      </c>
      <c r="D409" s="532" t="s">
        <v>5686</v>
      </c>
      <c r="E409" s="532" t="s">
        <v>6552</v>
      </c>
      <c r="F409" s="532" t="s">
        <v>5961</v>
      </c>
      <c r="G409" s="532" t="s">
        <v>5962</v>
      </c>
      <c r="H409" s="533" t="s">
        <v>308</v>
      </c>
    </row>
    <row r="410" spans="1:8" ht="12.8" customHeight="1" x14ac:dyDescent="0.25">
      <c r="A410" s="1098"/>
      <c r="B410" s="562" t="s">
        <v>124</v>
      </c>
      <c r="C410" s="563" t="s">
        <v>202</v>
      </c>
      <c r="D410" s="564" t="s">
        <v>2392</v>
      </c>
      <c r="E410" s="565">
        <v>1237600.6399999999</v>
      </c>
      <c r="F410" s="565">
        <v>1134234.68</v>
      </c>
      <c r="G410" s="565">
        <v>69674.31</v>
      </c>
      <c r="H410" s="566">
        <v>33691.65</v>
      </c>
    </row>
    <row r="411" spans="1:8" ht="12.45" x14ac:dyDescent="0.2">
      <c r="A411" s="1098"/>
      <c r="B411" s="557" t="s">
        <v>6647</v>
      </c>
      <c r="C411" s="558"/>
      <c r="D411" s="559" t="s">
        <v>5689</v>
      </c>
      <c r="E411" s="560">
        <v>1282047.21</v>
      </c>
      <c r="F411" s="560">
        <v>1137743.68</v>
      </c>
      <c r="G411" s="560">
        <v>98961.56</v>
      </c>
      <c r="H411" s="561">
        <v>45341.97</v>
      </c>
    </row>
    <row r="412" spans="1:8" ht="12.8" customHeight="1" x14ac:dyDescent="0.25">
      <c r="A412" s="1098"/>
      <c r="B412" s="562" t="s">
        <v>126</v>
      </c>
      <c r="C412" s="563" t="s">
        <v>127</v>
      </c>
      <c r="D412" s="564" t="s">
        <v>5695</v>
      </c>
      <c r="E412" s="565">
        <v>348</v>
      </c>
      <c r="F412" s="565">
        <v>0</v>
      </c>
      <c r="G412" s="565">
        <v>0</v>
      </c>
      <c r="H412" s="566">
        <v>348</v>
      </c>
    </row>
    <row r="413" spans="1:8" ht="12.8" customHeight="1" x14ac:dyDescent="0.25">
      <c r="A413" s="1098"/>
      <c r="B413" s="562" t="s">
        <v>126</v>
      </c>
      <c r="C413" s="563" t="s">
        <v>127</v>
      </c>
      <c r="D413" s="564" t="s">
        <v>5690</v>
      </c>
      <c r="E413" s="565">
        <v>655.82</v>
      </c>
      <c r="F413" s="565">
        <v>450.12</v>
      </c>
      <c r="G413" s="565">
        <v>0</v>
      </c>
      <c r="H413" s="566">
        <v>205.7</v>
      </c>
    </row>
    <row r="414" spans="1:8" ht="12.8" customHeight="1" x14ac:dyDescent="0.25">
      <c r="A414" s="1098"/>
      <c r="B414" s="562" t="s">
        <v>126</v>
      </c>
      <c r="C414" s="563" t="s">
        <v>127</v>
      </c>
      <c r="D414" s="564" t="s">
        <v>2392</v>
      </c>
      <c r="E414" s="565">
        <v>36399.94</v>
      </c>
      <c r="F414" s="565">
        <v>35613.440000000002</v>
      </c>
      <c r="G414" s="565">
        <v>0</v>
      </c>
      <c r="H414" s="566">
        <v>786.5</v>
      </c>
    </row>
    <row r="415" spans="1:8" ht="12.8" customHeight="1" x14ac:dyDescent="0.2">
      <c r="A415" s="1098"/>
      <c r="B415" s="557" t="s">
        <v>6648</v>
      </c>
      <c r="C415" s="558"/>
      <c r="D415" s="559" t="s">
        <v>5689</v>
      </c>
      <c r="E415" s="560">
        <v>37403.760000000002</v>
      </c>
      <c r="F415" s="560">
        <v>36063.56</v>
      </c>
      <c r="G415" s="560">
        <v>0</v>
      </c>
      <c r="H415" s="561">
        <v>1340.2</v>
      </c>
    </row>
    <row r="416" spans="1:8" ht="12.8" customHeight="1" x14ac:dyDescent="0.25">
      <c r="A416" s="1098"/>
      <c r="B416" s="562" t="s">
        <v>130</v>
      </c>
      <c r="C416" s="563" t="s">
        <v>131</v>
      </c>
      <c r="D416" s="564" t="s">
        <v>5695</v>
      </c>
      <c r="E416" s="565">
        <v>3608.93</v>
      </c>
      <c r="F416" s="565">
        <v>917.7</v>
      </c>
      <c r="G416" s="565">
        <v>182.45</v>
      </c>
      <c r="H416" s="566">
        <v>2508.7800000000002</v>
      </c>
    </row>
    <row r="417" spans="1:8" ht="12.8" customHeight="1" x14ac:dyDescent="0.25">
      <c r="A417" s="1098"/>
      <c r="B417" s="562" t="s">
        <v>130</v>
      </c>
      <c r="C417" s="563" t="s">
        <v>131</v>
      </c>
      <c r="D417" s="564" t="s">
        <v>5696</v>
      </c>
      <c r="E417" s="565">
        <v>5411.75</v>
      </c>
      <c r="F417" s="565">
        <v>2113.25</v>
      </c>
      <c r="G417" s="565">
        <v>0</v>
      </c>
      <c r="H417" s="566">
        <v>3298.5</v>
      </c>
    </row>
    <row r="418" spans="1:8" ht="12.8" customHeight="1" x14ac:dyDescent="0.25">
      <c r="A418" s="1098"/>
      <c r="B418" s="562" t="s">
        <v>130</v>
      </c>
      <c r="C418" s="563" t="s">
        <v>131</v>
      </c>
      <c r="D418" s="564" t="s">
        <v>5690</v>
      </c>
      <c r="E418" s="565">
        <v>26356.560000000001</v>
      </c>
      <c r="F418" s="565">
        <v>3892.76</v>
      </c>
      <c r="G418" s="565">
        <v>5190.84</v>
      </c>
      <c r="H418" s="566">
        <v>17272.96</v>
      </c>
    </row>
    <row r="419" spans="1:8" ht="12.8" customHeight="1" x14ac:dyDescent="0.25">
      <c r="A419" s="1098"/>
      <c r="B419" s="562" t="s">
        <v>130</v>
      </c>
      <c r="C419" s="563" t="s">
        <v>131</v>
      </c>
      <c r="D419" s="564" t="s">
        <v>2392</v>
      </c>
      <c r="E419" s="565">
        <v>25694.07</v>
      </c>
      <c r="F419" s="565">
        <v>16565.689999999999</v>
      </c>
      <c r="G419" s="565">
        <v>6646</v>
      </c>
      <c r="H419" s="566">
        <v>2482.38</v>
      </c>
    </row>
    <row r="420" spans="1:8" ht="12.8" customHeight="1" x14ac:dyDescent="0.2">
      <c r="A420" s="1098"/>
      <c r="B420" s="557" t="s">
        <v>6649</v>
      </c>
      <c r="C420" s="558"/>
      <c r="D420" s="559" t="s">
        <v>5689</v>
      </c>
      <c r="E420" s="560">
        <v>61071.31</v>
      </c>
      <c r="F420" s="560">
        <v>23489.4</v>
      </c>
      <c r="G420" s="560">
        <v>12019.29</v>
      </c>
      <c r="H420" s="561">
        <v>25562.62</v>
      </c>
    </row>
    <row r="421" spans="1:8" ht="12.8" customHeight="1" x14ac:dyDescent="0.25">
      <c r="A421" s="1098"/>
      <c r="B421" s="562" t="s">
        <v>133</v>
      </c>
      <c r="C421" s="563" t="s">
        <v>134</v>
      </c>
      <c r="D421" s="564" t="s">
        <v>5695</v>
      </c>
      <c r="E421" s="565">
        <v>2906.63</v>
      </c>
      <c r="F421" s="565">
        <v>0</v>
      </c>
      <c r="G421" s="565">
        <v>2906.63</v>
      </c>
      <c r="H421" s="566">
        <v>0</v>
      </c>
    </row>
    <row r="422" spans="1:8" ht="12.8" customHeight="1" x14ac:dyDescent="0.25">
      <c r="A422" s="1098"/>
      <c r="B422" s="562" t="s">
        <v>133</v>
      </c>
      <c r="C422" s="563" t="s">
        <v>134</v>
      </c>
      <c r="D422" s="564" t="s">
        <v>5696</v>
      </c>
      <c r="E422" s="565">
        <v>5770.59</v>
      </c>
      <c r="F422" s="565">
        <v>0</v>
      </c>
      <c r="G422" s="565">
        <v>5770.59</v>
      </c>
      <c r="H422" s="566">
        <v>0</v>
      </c>
    </row>
    <row r="423" spans="1:8" ht="12.8" customHeight="1" x14ac:dyDescent="0.25">
      <c r="A423" s="1098"/>
      <c r="B423" s="562" t="s">
        <v>133</v>
      </c>
      <c r="C423" s="563" t="s">
        <v>134</v>
      </c>
      <c r="D423" s="564" t="s">
        <v>5690</v>
      </c>
      <c r="E423" s="565">
        <v>155507.82</v>
      </c>
      <c r="F423" s="565">
        <v>100542.56</v>
      </c>
      <c r="G423" s="565">
        <v>6283.85</v>
      </c>
      <c r="H423" s="566">
        <v>48681.41</v>
      </c>
    </row>
    <row r="424" spans="1:8" ht="12.8" customHeight="1" x14ac:dyDescent="0.25">
      <c r="A424" s="1098"/>
      <c r="B424" s="562" t="s">
        <v>133</v>
      </c>
      <c r="C424" s="563" t="s">
        <v>134</v>
      </c>
      <c r="D424" s="564" t="s">
        <v>2392</v>
      </c>
      <c r="E424" s="565">
        <v>291001.34000000003</v>
      </c>
      <c r="F424" s="565">
        <v>160140.79</v>
      </c>
      <c r="G424" s="565">
        <v>88849.14</v>
      </c>
      <c r="H424" s="566">
        <v>42011.41</v>
      </c>
    </row>
    <row r="425" spans="1:8" ht="12.8" customHeight="1" x14ac:dyDescent="0.2">
      <c r="A425" s="1098"/>
      <c r="B425" s="557" t="s">
        <v>6650</v>
      </c>
      <c r="C425" s="558"/>
      <c r="D425" s="559" t="s">
        <v>5689</v>
      </c>
      <c r="E425" s="560">
        <v>455186.38</v>
      </c>
      <c r="F425" s="560">
        <v>260683.35</v>
      </c>
      <c r="G425" s="560">
        <v>103810.21</v>
      </c>
      <c r="H425" s="561">
        <v>90692.82</v>
      </c>
    </row>
    <row r="426" spans="1:8" ht="12.8" customHeight="1" x14ac:dyDescent="0.25">
      <c r="A426" s="1098"/>
      <c r="B426" s="562" t="s">
        <v>137</v>
      </c>
      <c r="C426" s="563" t="s">
        <v>138</v>
      </c>
      <c r="D426" s="564" t="s">
        <v>5690</v>
      </c>
      <c r="E426" s="565">
        <v>11115.98</v>
      </c>
      <c r="F426" s="565">
        <v>8940.16</v>
      </c>
      <c r="G426" s="565">
        <v>0</v>
      </c>
      <c r="H426" s="566">
        <v>2175.8200000000002</v>
      </c>
    </row>
    <row r="427" spans="1:8" ht="12.8" customHeight="1" x14ac:dyDescent="0.25">
      <c r="A427" s="1098"/>
      <c r="B427" s="562" t="s">
        <v>137</v>
      </c>
      <c r="C427" s="563" t="s">
        <v>138</v>
      </c>
      <c r="D427" s="564" t="s">
        <v>2392</v>
      </c>
      <c r="E427" s="565">
        <v>114411.33</v>
      </c>
      <c r="F427" s="565">
        <v>109770.38</v>
      </c>
      <c r="G427" s="565">
        <v>2374.73</v>
      </c>
      <c r="H427" s="566">
        <v>2266.2199999999998</v>
      </c>
    </row>
    <row r="428" spans="1:8" ht="12.8" customHeight="1" x14ac:dyDescent="0.2">
      <c r="A428" s="1098"/>
      <c r="B428" s="557" t="s">
        <v>6651</v>
      </c>
      <c r="C428" s="558"/>
      <c r="D428" s="559" t="s">
        <v>5689</v>
      </c>
      <c r="E428" s="560">
        <v>125527.31</v>
      </c>
      <c r="F428" s="560">
        <v>118710.54</v>
      </c>
      <c r="G428" s="560">
        <v>2374.73</v>
      </c>
      <c r="H428" s="561">
        <v>4442.04</v>
      </c>
    </row>
    <row r="429" spans="1:8" ht="12.8" customHeight="1" x14ac:dyDescent="0.25">
      <c r="A429" s="1098"/>
      <c r="B429" s="562" t="s">
        <v>139</v>
      </c>
      <c r="C429" s="563" t="s">
        <v>140</v>
      </c>
      <c r="D429" s="564" t="s">
        <v>5690</v>
      </c>
      <c r="E429" s="565">
        <v>500</v>
      </c>
      <c r="F429" s="565">
        <v>204.03</v>
      </c>
      <c r="G429" s="565">
        <v>0</v>
      </c>
      <c r="H429" s="566">
        <v>295.97000000000003</v>
      </c>
    </row>
    <row r="430" spans="1:8" ht="12.8" customHeight="1" x14ac:dyDescent="0.25">
      <c r="A430" s="1098"/>
      <c r="B430" s="562" t="s">
        <v>139</v>
      </c>
      <c r="C430" s="563" t="s">
        <v>140</v>
      </c>
      <c r="D430" s="564" t="s">
        <v>2392</v>
      </c>
      <c r="E430" s="565">
        <v>14542.25</v>
      </c>
      <c r="F430" s="565">
        <v>3402.92</v>
      </c>
      <c r="G430" s="565">
        <v>0</v>
      </c>
      <c r="H430" s="566">
        <v>11139.33</v>
      </c>
    </row>
    <row r="431" spans="1:8" ht="12.8" customHeight="1" x14ac:dyDescent="0.2">
      <c r="A431" s="1098"/>
      <c r="B431" s="557" t="s">
        <v>6652</v>
      </c>
      <c r="C431" s="558"/>
      <c r="D431" s="559" t="s">
        <v>5689</v>
      </c>
      <c r="E431" s="560">
        <v>15042.25</v>
      </c>
      <c r="F431" s="560">
        <v>3606.95</v>
      </c>
      <c r="G431" s="560">
        <v>0</v>
      </c>
      <c r="H431" s="561">
        <v>11435.3</v>
      </c>
    </row>
    <row r="432" spans="1:8" ht="12.8" customHeight="1" x14ac:dyDescent="0.25">
      <c r="A432" s="1098"/>
      <c r="B432" s="562" t="s">
        <v>141</v>
      </c>
      <c r="C432" s="563" t="s">
        <v>142</v>
      </c>
      <c r="D432" s="564" t="s">
        <v>2392</v>
      </c>
      <c r="E432" s="565">
        <v>417579.98</v>
      </c>
      <c r="F432" s="565">
        <v>416536.12</v>
      </c>
      <c r="G432" s="565">
        <v>0</v>
      </c>
      <c r="H432" s="566">
        <v>1043.8599999999999</v>
      </c>
    </row>
    <row r="433" spans="1:8" ht="12.8" customHeight="1" x14ac:dyDescent="0.2">
      <c r="A433" s="1098"/>
      <c r="B433" s="557" t="s">
        <v>6653</v>
      </c>
      <c r="C433" s="558"/>
      <c r="D433" s="559" t="s">
        <v>5689</v>
      </c>
      <c r="E433" s="560">
        <v>417579.98</v>
      </c>
      <c r="F433" s="560">
        <v>416536.12</v>
      </c>
      <c r="G433" s="560">
        <v>0</v>
      </c>
      <c r="H433" s="561">
        <v>1043.8599999999999</v>
      </c>
    </row>
    <row r="434" spans="1:8" ht="12.8" customHeight="1" x14ac:dyDescent="0.25">
      <c r="A434" s="1098"/>
      <c r="B434" s="562" t="s">
        <v>143</v>
      </c>
      <c r="C434" s="563" t="s">
        <v>144</v>
      </c>
      <c r="D434" s="564" t="s">
        <v>5690</v>
      </c>
      <c r="E434" s="565">
        <v>17351.349999999999</v>
      </c>
      <c r="F434" s="565">
        <v>17335</v>
      </c>
      <c r="G434" s="565">
        <v>0</v>
      </c>
      <c r="H434" s="566">
        <v>16.350000000000001</v>
      </c>
    </row>
    <row r="435" spans="1:8" ht="12.8" customHeight="1" x14ac:dyDescent="0.25">
      <c r="A435" s="1098"/>
      <c r="B435" s="562" t="s">
        <v>143</v>
      </c>
      <c r="C435" s="563" t="s">
        <v>144</v>
      </c>
      <c r="D435" s="564" t="s">
        <v>2392</v>
      </c>
      <c r="E435" s="565">
        <v>19983.8</v>
      </c>
      <c r="F435" s="565">
        <v>0</v>
      </c>
      <c r="G435" s="565">
        <v>19983.8</v>
      </c>
      <c r="H435" s="566">
        <v>0</v>
      </c>
    </row>
    <row r="436" spans="1:8" ht="12.8" customHeight="1" x14ac:dyDescent="0.2">
      <c r="A436" s="1098"/>
      <c r="B436" s="557" t="s">
        <v>6654</v>
      </c>
      <c r="C436" s="558"/>
      <c r="D436" s="559" t="s">
        <v>5689</v>
      </c>
      <c r="E436" s="560">
        <v>37335.15</v>
      </c>
      <c r="F436" s="560">
        <v>17335</v>
      </c>
      <c r="G436" s="560">
        <v>19983.8</v>
      </c>
      <c r="H436" s="561">
        <v>16.350000000000001</v>
      </c>
    </row>
    <row r="437" spans="1:8" ht="12.8" customHeight="1" x14ac:dyDescent="0.25">
      <c r="A437" s="1098"/>
      <c r="B437" s="562" t="s">
        <v>145</v>
      </c>
      <c r="C437" s="563" t="s">
        <v>203</v>
      </c>
      <c r="D437" s="564" t="s">
        <v>2392</v>
      </c>
      <c r="E437" s="565">
        <v>575520.25</v>
      </c>
      <c r="F437" s="565">
        <v>674513.86</v>
      </c>
      <c r="G437" s="565">
        <v>-151803.04</v>
      </c>
      <c r="H437" s="566">
        <v>52809.43</v>
      </c>
    </row>
    <row r="438" spans="1:8" ht="12.8" customHeight="1" x14ac:dyDescent="0.2">
      <c r="A438" s="1098"/>
      <c r="B438" s="557" t="s">
        <v>6655</v>
      </c>
      <c r="C438" s="558"/>
      <c r="D438" s="559" t="s">
        <v>5689</v>
      </c>
      <c r="E438" s="560">
        <v>575520.25</v>
      </c>
      <c r="F438" s="560">
        <v>674513.86</v>
      </c>
      <c r="G438" s="560">
        <v>-151803.04</v>
      </c>
      <c r="H438" s="561">
        <v>52809.43</v>
      </c>
    </row>
    <row r="439" spans="1:8" ht="12.8" customHeight="1" x14ac:dyDescent="0.25">
      <c r="A439" s="1098"/>
      <c r="B439" s="562" t="s">
        <v>147</v>
      </c>
      <c r="C439" s="563" t="s">
        <v>148</v>
      </c>
      <c r="D439" s="564" t="s">
        <v>5696</v>
      </c>
      <c r="E439" s="565">
        <v>176904</v>
      </c>
      <c r="F439" s="565">
        <v>89926.2</v>
      </c>
      <c r="G439" s="565">
        <v>86977.8</v>
      </c>
      <c r="H439" s="566">
        <v>0</v>
      </c>
    </row>
    <row r="440" spans="1:8" ht="12.8" customHeight="1" x14ac:dyDescent="0.25">
      <c r="A440" s="1098"/>
      <c r="B440" s="562" t="s">
        <v>147</v>
      </c>
      <c r="C440" s="563" t="s">
        <v>148</v>
      </c>
      <c r="D440" s="564" t="s">
        <v>5690</v>
      </c>
      <c r="E440" s="565">
        <v>6000.77</v>
      </c>
      <c r="F440" s="565">
        <v>4586.5</v>
      </c>
      <c r="G440" s="565">
        <v>1414.27</v>
      </c>
      <c r="H440" s="566">
        <v>0</v>
      </c>
    </row>
    <row r="441" spans="1:8" ht="12.8" customHeight="1" x14ac:dyDescent="0.2">
      <c r="A441" s="1098"/>
      <c r="B441" s="557" t="s">
        <v>6656</v>
      </c>
      <c r="C441" s="558"/>
      <c r="D441" s="559" t="s">
        <v>5689</v>
      </c>
      <c r="E441" s="560">
        <v>182904.77</v>
      </c>
      <c r="F441" s="560">
        <v>94512.7</v>
      </c>
      <c r="G441" s="560">
        <v>88392.07</v>
      </c>
      <c r="H441" s="561">
        <v>0</v>
      </c>
    </row>
    <row r="442" spans="1:8" ht="12.8" customHeight="1" x14ac:dyDescent="0.25">
      <c r="A442" s="1098"/>
      <c r="B442" s="562" t="s">
        <v>151</v>
      </c>
      <c r="C442" s="563" t="s">
        <v>152</v>
      </c>
      <c r="D442" s="564" t="s">
        <v>2392</v>
      </c>
      <c r="E442" s="565">
        <v>2562</v>
      </c>
      <c r="F442" s="565">
        <v>2562</v>
      </c>
      <c r="G442" s="565">
        <v>0</v>
      </c>
      <c r="H442" s="566">
        <v>0</v>
      </c>
    </row>
    <row r="443" spans="1:8" ht="12.8" customHeight="1" x14ac:dyDescent="0.2">
      <c r="A443" s="1098"/>
      <c r="B443" s="557" t="s">
        <v>6657</v>
      </c>
      <c r="C443" s="558"/>
      <c r="D443" s="559" t="s">
        <v>5689</v>
      </c>
      <c r="E443" s="560">
        <v>2562</v>
      </c>
      <c r="F443" s="560">
        <v>2562</v>
      </c>
      <c r="G443" s="560">
        <v>0</v>
      </c>
      <c r="H443" s="561">
        <v>0</v>
      </c>
    </row>
    <row r="444" spans="1:8" ht="12.8" customHeight="1" x14ac:dyDescent="0.25">
      <c r="A444" s="1098"/>
      <c r="B444" s="562" t="s">
        <v>204</v>
      </c>
      <c r="C444" s="563" t="s">
        <v>205</v>
      </c>
      <c r="D444" s="564" t="s">
        <v>2392</v>
      </c>
      <c r="E444" s="565">
        <v>15516.46</v>
      </c>
      <c r="F444" s="565">
        <v>15516.46</v>
      </c>
      <c r="G444" s="565">
        <v>0</v>
      </c>
      <c r="H444" s="566">
        <v>0</v>
      </c>
    </row>
    <row r="445" spans="1:8" ht="12.8" customHeight="1" x14ac:dyDescent="0.2">
      <c r="A445" s="1098"/>
      <c r="B445" s="557" t="s">
        <v>6658</v>
      </c>
      <c r="C445" s="558"/>
      <c r="D445" s="559" t="s">
        <v>5689</v>
      </c>
      <c r="E445" s="560">
        <v>15516.46</v>
      </c>
      <c r="F445" s="560">
        <v>15516.46</v>
      </c>
      <c r="G445" s="560">
        <v>0</v>
      </c>
      <c r="H445" s="561">
        <v>0</v>
      </c>
    </row>
    <row r="446" spans="1:8" ht="13.25" customHeight="1" x14ac:dyDescent="0.25">
      <c r="A446" s="1098"/>
      <c r="B446" s="562" t="s">
        <v>206</v>
      </c>
      <c r="C446" s="563" t="s">
        <v>207</v>
      </c>
      <c r="D446" s="564" t="s">
        <v>5724</v>
      </c>
      <c r="E446" s="565">
        <v>1200728.8500000001</v>
      </c>
      <c r="F446" s="565">
        <v>0</v>
      </c>
      <c r="G446" s="565">
        <v>1200728.8500000001</v>
      </c>
      <c r="H446" s="566">
        <v>0</v>
      </c>
    </row>
    <row r="447" spans="1:8" ht="12.8" customHeight="1" x14ac:dyDescent="0.25">
      <c r="A447" s="1098"/>
      <c r="B447" s="562" t="s">
        <v>206</v>
      </c>
      <c r="C447" s="563" t="s">
        <v>207</v>
      </c>
      <c r="D447" s="564" t="s">
        <v>5691</v>
      </c>
      <c r="E447" s="565">
        <v>370000</v>
      </c>
      <c r="F447" s="565">
        <v>0</v>
      </c>
      <c r="G447" s="565">
        <v>370000</v>
      </c>
      <c r="H447" s="566">
        <v>0</v>
      </c>
    </row>
    <row r="448" spans="1:8" ht="12.8" customHeight="1" x14ac:dyDescent="0.25">
      <c r="A448" s="1098"/>
      <c r="B448" s="562" t="s">
        <v>206</v>
      </c>
      <c r="C448" s="563" t="s">
        <v>207</v>
      </c>
      <c r="D448" s="564" t="s">
        <v>5716</v>
      </c>
      <c r="E448" s="565">
        <v>370000</v>
      </c>
      <c r="F448" s="565">
        <v>0</v>
      </c>
      <c r="G448" s="565">
        <v>370000</v>
      </c>
      <c r="H448" s="566">
        <v>0</v>
      </c>
    </row>
    <row r="449" spans="1:8" ht="12.8" customHeight="1" x14ac:dyDescent="0.25">
      <c r="A449" s="1098"/>
      <c r="B449" s="562" t="s">
        <v>206</v>
      </c>
      <c r="C449" s="563" t="s">
        <v>207</v>
      </c>
      <c r="D449" s="564" t="s">
        <v>5719</v>
      </c>
      <c r="E449" s="565">
        <v>370000</v>
      </c>
      <c r="F449" s="565">
        <v>0</v>
      </c>
      <c r="G449" s="565">
        <v>370000</v>
      </c>
      <c r="H449" s="566">
        <v>0</v>
      </c>
    </row>
    <row r="450" spans="1:8" ht="12.8" customHeight="1" x14ac:dyDescent="0.25">
      <c r="A450" s="1098"/>
      <c r="B450" s="562" t="s">
        <v>206</v>
      </c>
      <c r="C450" s="563" t="s">
        <v>207</v>
      </c>
      <c r="D450" s="564" t="s">
        <v>5705</v>
      </c>
      <c r="E450" s="565">
        <v>370322.25</v>
      </c>
      <c r="F450" s="565">
        <v>0</v>
      </c>
      <c r="G450" s="565">
        <v>370322.25</v>
      </c>
      <c r="H450" s="566">
        <v>0</v>
      </c>
    </row>
    <row r="451" spans="1:8" ht="12.8" customHeight="1" x14ac:dyDescent="0.25">
      <c r="A451" s="1098"/>
      <c r="B451" s="562" t="s">
        <v>206</v>
      </c>
      <c r="C451" s="563" t="s">
        <v>207</v>
      </c>
      <c r="D451" s="564" t="s">
        <v>5692</v>
      </c>
      <c r="E451" s="565">
        <v>380773.33</v>
      </c>
      <c r="F451" s="565">
        <v>0</v>
      </c>
      <c r="G451" s="565">
        <v>380773.33</v>
      </c>
      <c r="H451" s="566">
        <v>0</v>
      </c>
    </row>
    <row r="452" spans="1:8" ht="12.8" customHeight="1" x14ac:dyDescent="0.25">
      <c r="A452" s="1098"/>
      <c r="B452" s="562" t="s">
        <v>206</v>
      </c>
      <c r="C452" s="563" t="s">
        <v>207</v>
      </c>
      <c r="D452" s="564" t="s">
        <v>5694</v>
      </c>
      <c r="E452" s="565">
        <v>370000</v>
      </c>
      <c r="F452" s="565">
        <v>0</v>
      </c>
      <c r="G452" s="565">
        <v>370000</v>
      </c>
      <c r="H452" s="566">
        <v>0</v>
      </c>
    </row>
    <row r="453" spans="1:8" ht="12.8" customHeight="1" x14ac:dyDescent="0.25">
      <c r="A453" s="1098"/>
      <c r="B453" s="562" t="s">
        <v>206</v>
      </c>
      <c r="C453" s="563" t="s">
        <v>207</v>
      </c>
      <c r="D453" s="564" t="s">
        <v>5696</v>
      </c>
      <c r="E453" s="565">
        <v>5078443.29</v>
      </c>
      <c r="F453" s="565">
        <v>0</v>
      </c>
      <c r="G453" s="565">
        <v>5078443.29</v>
      </c>
      <c r="H453" s="566">
        <v>0</v>
      </c>
    </row>
    <row r="454" spans="1:8" ht="12.8" customHeight="1" x14ac:dyDescent="0.25">
      <c r="A454" s="1098"/>
      <c r="B454" s="562" t="s">
        <v>206</v>
      </c>
      <c r="C454" s="563" t="s">
        <v>207</v>
      </c>
      <c r="D454" s="564" t="s">
        <v>5690</v>
      </c>
      <c r="E454" s="565">
        <v>1601973.73</v>
      </c>
      <c r="F454" s="565">
        <v>3945.05</v>
      </c>
      <c r="G454" s="565">
        <v>1598028.68</v>
      </c>
      <c r="H454" s="566">
        <v>0</v>
      </c>
    </row>
    <row r="455" spans="1:8" ht="12.8" customHeight="1" x14ac:dyDescent="0.25">
      <c r="A455" s="1098"/>
      <c r="B455" s="562" t="s">
        <v>206</v>
      </c>
      <c r="C455" s="563" t="s">
        <v>207</v>
      </c>
      <c r="D455" s="564" t="s">
        <v>2392</v>
      </c>
      <c r="E455" s="565">
        <v>1681935.69</v>
      </c>
      <c r="F455" s="565">
        <v>65074.49</v>
      </c>
      <c r="G455" s="565">
        <v>1456343.53</v>
      </c>
      <c r="H455" s="566">
        <v>160517.67000000001</v>
      </c>
    </row>
    <row r="456" spans="1:8" ht="12.8" customHeight="1" x14ac:dyDescent="0.2">
      <c r="A456" s="1098"/>
      <c r="B456" s="557" t="s">
        <v>6659</v>
      </c>
      <c r="C456" s="558"/>
      <c r="D456" s="559" t="s">
        <v>5689</v>
      </c>
      <c r="E456" s="560">
        <v>11794177.140000001</v>
      </c>
      <c r="F456" s="560">
        <v>69019.539999999994</v>
      </c>
      <c r="G456" s="560">
        <v>11564639.93</v>
      </c>
      <c r="H456" s="561">
        <v>160517.67000000001</v>
      </c>
    </row>
    <row r="457" spans="1:8" ht="12.8" customHeight="1" x14ac:dyDescent="0.25">
      <c r="A457" s="1098"/>
      <c r="B457" s="562" t="s">
        <v>208</v>
      </c>
      <c r="C457" s="563" t="s">
        <v>209</v>
      </c>
      <c r="D457" s="564" t="s">
        <v>5695</v>
      </c>
      <c r="E457" s="565">
        <v>33499.5</v>
      </c>
      <c r="F457" s="565">
        <v>0</v>
      </c>
      <c r="G457" s="565">
        <v>31598.400000000001</v>
      </c>
      <c r="H457" s="566">
        <v>1901.1</v>
      </c>
    </row>
    <row r="458" spans="1:8" ht="12.8" customHeight="1" x14ac:dyDescent="0.25">
      <c r="A458" s="1098"/>
      <c r="B458" s="562" t="s">
        <v>208</v>
      </c>
      <c r="C458" s="563" t="s">
        <v>209</v>
      </c>
      <c r="D458" s="564" t="s">
        <v>5696</v>
      </c>
      <c r="E458" s="565">
        <v>1900.05</v>
      </c>
      <c r="F458" s="565">
        <v>0</v>
      </c>
      <c r="G458" s="565">
        <v>0</v>
      </c>
      <c r="H458" s="566">
        <v>1900.05</v>
      </c>
    </row>
    <row r="459" spans="1:8" ht="12.8" customHeight="1" x14ac:dyDescent="0.25">
      <c r="A459" s="1098"/>
      <c r="B459" s="562" t="s">
        <v>208</v>
      </c>
      <c r="C459" s="563" t="s">
        <v>209</v>
      </c>
      <c r="D459" s="564" t="s">
        <v>5690</v>
      </c>
      <c r="E459" s="565">
        <v>10307.61</v>
      </c>
      <c r="F459" s="565">
        <v>0</v>
      </c>
      <c r="G459" s="565">
        <v>0</v>
      </c>
      <c r="H459" s="566">
        <v>10307.61</v>
      </c>
    </row>
    <row r="460" spans="1:8" ht="12.8" customHeight="1" x14ac:dyDescent="0.25">
      <c r="A460" s="1098"/>
      <c r="B460" s="567" t="s">
        <v>208</v>
      </c>
      <c r="C460" s="568" t="s">
        <v>209</v>
      </c>
      <c r="D460" s="569" t="s">
        <v>2392</v>
      </c>
      <c r="E460" s="570">
        <v>213889.82</v>
      </c>
      <c r="F460" s="570">
        <v>184065.4</v>
      </c>
      <c r="G460" s="570">
        <v>22260.1</v>
      </c>
      <c r="H460" s="571">
        <v>7564.32</v>
      </c>
    </row>
    <row r="461" spans="1:8" ht="25.85" customHeight="1" x14ac:dyDescent="0.2">
      <c r="A461" s="1098">
        <v>91</v>
      </c>
      <c r="B461" s="531" t="s">
        <v>5684</v>
      </c>
      <c r="C461" s="532" t="s">
        <v>5685</v>
      </c>
      <c r="D461" s="532" t="s">
        <v>5686</v>
      </c>
      <c r="E461" s="532" t="s">
        <v>6552</v>
      </c>
      <c r="F461" s="532" t="s">
        <v>5961</v>
      </c>
      <c r="G461" s="532" t="s">
        <v>5962</v>
      </c>
      <c r="H461" s="533" t="s">
        <v>308</v>
      </c>
    </row>
    <row r="462" spans="1:8" ht="12.8" customHeight="1" x14ac:dyDescent="0.2">
      <c r="A462" s="1098"/>
      <c r="B462" s="776" t="s">
        <v>6660</v>
      </c>
      <c r="C462" s="777"/>
      <c r="D462" s="778" t="s">
        <v>5689</v>
      </c>
      <c r="E462" s="779">
        <v>259596.98</v>
      </c>
      <c r="F462" s="779">
        <v>184065.4</v>
      </c>
      <c r="G462" s="779">
        <v>53858.5</v>
      </c>
      <c r="H462" s="780">
        <v>21673.08</v>
      </c>
    </row>
    <row r="463" spans="1:8" ht="13.1" x14ac:dyDescent="0.25">
      <c r="A463" s="1098"/>
      <c r="B463" s="562" t="s">
        <v>210</v>
      </c>
      <c r="C463" s="563" t="s">
        <v>211</v>
      </c>
      <c r="D463" s="564" t="s">
        <v>2392</v>
      </c>
      <c r="E463" s="565">
        <v>3148.82</v>
      </c>
      <c r="F463" s="565">
        <v>3148.82</v>
      </c>
      <c r="G463" s="565">
        <v>0</v>
      </c>
      <c r="H463" s="566">
        <v>0</v>
      </c>
    </row>
    <row r="464" spans="1:8" ht="12.8" customHeight="1" x14ac:dyDescent="0.2">
      <c r="A464" s="1098"/>
      <c r="B464" s="557" t="s">
        <v>6661</v>
      </c>
      <c r="C464" s="558"/>
      <c r="D464" s="559" t="s">
        <v>5689</v>
      </c>
      <c r="E464" s="560">
        <v>3148.82</v>
      </c>
      <c r="F464" s="560">
        <v>3148.82</v>
      </c>
      <c r="G464" s="560">
        <v>0</v>
      </c>
      <c r="H464" s="561">
        <v>0</v>
      </c>
    </row>
    <row r="465" spans="1:8" ht="12.8" customHeight="1" x14ac:dyDescent="0.25">
      <c r="A465" s="1098"/>
      <c r="B465" s="562" t="s">
        <v>212</v>
      </c>
      <c r="C465" s="563" t="s">
        <v>213</v>
      </c>
      <c r="D465" s="564" t="s">
        <v>5695</v>
      </c>
      <c r="E465" s="565">
        <v>8557.16</v>
      </c>
      <c r="F465" s="565">
        <v>0</v>
      </c>
      <c r="G465" s="565">
        <v>0</v>
      </c>
      <c r="H465" s="566">
        <v>8557.16</v>
      </c>
    </row>
    <row r="466" spans="1:8" ht="12.8" customHeight="1" x14ac:dyDescent="0.2">
      <c r="A466" s="1098"/>
      <c r="B466" s="557" t="s">
        <v>6662</v>
      </c>
      <c r="C466" s="558"/>
      <c r="D466" s="559" t="s">
        <v>5689</v>
      </c>
      <c r="E466" s="560">
        <v>8557.16</v>
      </c>
      <c r="F466" s="560">
        <v>0</v>
      </c>
      <c r="G466" s="560">
        <v>0</v>
      </c>
      <c r="H466" s="561">
        <v>8557.16</v>
      </c>
    </row>
    <row r="467" spans="1:8" ht="12.8" customHeight="1" x14ac:dyDescent="0.25">
      <c r="A467" s="1098"/>
      <c r="B467" s="562" t="s">
        <v>214</v>
      </c>
      <c r="C467" s="563" t="s">
        <v>215</v>
      </c>
      <c r="D467" s="564" t="s">
        <v>5696</v>
      </c>
      <c r="E467" s="565">
        <v>16550.98</v>
      </c>
      <c r="F467" s="565">
        <v>0</v>
      </c>
      <c r="G467" s="565">
        <v>15461.98</v>
      </c>
      <c r="H467" s="566">
        <v>1089</v>
      </c>
    </row>
    <row r="468" spans="1:8" ht="12.8" customHeight="1" x14ac:dyDescent="0.25">
      <c r="A468" s="1098"/>
      <c r="B468" s="562" t="s">
        <v>214</v>
      </c>
      <c r="C468" s="563" t="s">
        <v>215</v>
      </c>
      <c r="D468" s="564" t="s">
        <v>5690</v>
      </c>
      <c r="E468" s="565">
        <v>21390.37</v>
      </c>
      <c r="F468" s="565">
        <v>10086.4</v>
      </c>
      <c r="G468" s="565">
        <v>9369.89</v>
      </c>
      <c r="H468" s="566">
        <v>1934.08</v>
      </c>
    </row>
    <row r="469" spans="1:8" ht="12.8" customHeight="1" x14ac:dyDescent="0.25">
      <c r="A469" s="1098"/>
      <c r="B469" s="562" t="s">
        <v>214</v>
      </c>
      <c r="C469" s="563" t="s">
        <v>215</v>
      </c>
      <c r="D469" s="564" t="s">
        <v>2392</v>
      </c>
      <c r="E469" s="565">
        <v>343636.64</v>
      </c>
      <c r="F469" s="565">
        <v>220912.29</v>
      </c>
      <c r="G469" s="565">
        <v>120816.82</v>
      </c>
      <c r="H469" s="566">
        <v>1907.53</v>
      </c>
    </row>
    <row r="470" spans="1:8" ht="12.8" customHeight="1" x14ac:dyDescent="0.2">
      <c r="A470" s="1098"/>
      <c r="B470" s="557" t="s">
        <v>6663</v>
      </c>
      <c r="C470" s="558"/>
      <c r="D470" s="559" t="s">
        <v>5689</v>
      </c>
      <c r="E470" s="560">
        <v>381577.99</v>
      </c>
      <c r="F470" s="560">
        <v>230998.69</v>
      </c>
      <c r="G470" s="560">
        <v>145648.69</v>
      </c>
      <c r="H470" s="561">
        <v>4930.6099999999997</v>
      </c>
    </row>
    <row r="471" spans="1:8" ht="12.8" customHeight="1" x14ac:dyDescent="0.25">
      <c r="A471" s="1098"/>
      <c r="B471" s="562" t="s">
        <v>217</v>
      </c>
      <c r="C471" s="563" t="s">
        <v>218</v>
      </c>
      <c r="D471" s="564" t="s">
        <v>5724</v>
      </c>
      <c r="E471" s="565">
        <v>48354.63</v>
      </c>
      <c r="F471" s="565">
        <v>0</v>
      </c>
      <c r="G471" s="565">
        <v>48354.63</v>
      </c>
      <c r="H471" s="566">
        <v>0</v>
      </c>
    </row>
    <row r="472" spans="1:8" ht="12.8" customHeight="1" x14ac:dyDescent="0.25">
      <c r="A472" s="1098"/>
      <c r="B472" s="562" t="s">
        <v>217</v>
      </c>
      <c r="C472" s="563" t="s">
        <v>218</v>
      </c>
      <c r="D472" s="564" t="s">
        <v>5691</v>
      </c>
      <c r="E472" s="565">
        <v>27554.45</v>
      </c>
      <c r="F472" s="565">
        <v>27554.45</v>
      </c>
      <c r="G472" s="565">
        <v>0</v>
      </c>
      <c r="H472" s="566">
        <v>0</v>
      </c>
    </row>
    <row r="473" spans="1:8" ht="12.8" customHeight="1" x14ac:dyDescent="0.25">
      <c r="A473" s="1098"/>
      <c r="B473" s="562" t="s">
        <v>217</v>
      </c>
      <c r="C473" s="563" t="s">
        <v>218</v>
      </c>
      <c r="D473" s="564" t="s">
        <v>5692</v>
      </c>
      <c r="E473" s="565">
        <v>15543.85</v>
      </c>
      <c r="F473" s="565">
        <v>15543.85</v>
      </c>
      <c r="G473" s="565">
        <v>0</v>
      </c>
      <c r="H473" s="566">
        <v>0</v>
      </c>
    </row>
    <row r="474" spans="1:8" ht="12.8" customHeight="1" x14ac:dyDescent="0.25">
      <c r="A474" s="1098"/>
      <c r="B474" s="562" t="s">
        <v>217</v>
      </c>
      <c r="C474" s="563" t="s">
        <v>218</v>
      </c>
      <c r="D474" s="564" t="s">
        <v>5694</v>
      </c>
      <c r="E474" s="565">
        <v>36350.28</v>
      </c>
      <c r="F474" s="565">
        <v>0</v>
      </c>
      <c r="G474" s="565">
        <v>36350.28</v>
      </c>
      <c r="H474" s="566">
        <v>0</v>
      </c>
    </row>
    <row r="475" spans="1:8" ht="12.8" customHeight="1" x14ac:dyDescent="0.25">
      <c r="A475" s="1098"/>
      <c r="B475" s="562" t="s">
        <v>217</v>
      </c>
      <c r="C475" s="563" t="s">
        <v>218</v>
      </c>
      <c r="D475" s="564" t="s">
        <v>5695</v>
      </c>
      <c r="E475" s="565">
        <v>22479.68</v>
      </c>
      <c r="F475" s="565">
        <v>19730.88</v>
      </c>
      <c r="G475" s="565">
        <v>2748.8</v>
      </c>
      <c r="H475" s="566">
        <v>0</v>
      </c>
    </row>
    <row r="476" spans="1:8" ht="12.8" customHeight="1" x14ac:dyDescent="0.25">
      <c r="A476" s="1098"/>
      <c r="B476" s="562" t="s">
        <v>217</v>
      </c>
      <c r="C476" s="563" t="s">
        <v>218</v>
      </c>
      <c r="D476" s="564" t="s">
        <v>5696</v>
      </c>
      <c r="E476" s="565">
        <v>218601.05</v>
      </c>
      <c r="F476" s="565">
        <v>96605.43</v>
      </c>
      <c r="G476" s="565">
        <v>121995.61999999901</v>
      </c>
      <c r="H476" s="566">
        <v>0</v>
      </c>
    </row>
    <row r="477" spans="1:8" ht="12.8" customHeight="1" x14ac:dyDescent="0.25">
      <c r="A477" s="1098"/>
      <c r="B477" s="562" t="s">
        <v>217</v>
      </c>
      <c r="C477" s="563" t="s">
        <v>218</v>
      </c>
      <c r="D477" s="564" t="s">
        <v>5690</v>
      </c>
      <c r="E477" s="565">
        <v>47482.82</v>
      </c>
      <c r="F477" s="565">
        <v>28540.27</v>
      </c>
      <c r="G477" s="565">
        <v>18942.55</v>
      </c>
      <c r="H477" s="566">
        <v>0</v>
      </c>
    </row>
    <row r="478" spans="1:8" ht="12.8" customHeight="1" x14ac:dyDescent="0.25">
      <c r="A478" s="1098"/>
      <c r="B478" s="562" t="s">
        <v>217</v>
      </c>
      <c r="C478" s="563" t="s">
        <v>218</v>
      </c>
      <c r="D478" s="564" t="s">
        <v>2392</v>
      </c>
      <c r="E478" s="565">
        <v>865753.96</v>
      </c>
      <c r="F478" s="565">
        <v>699665.24</v>
      </c>
      <c r="G478" s="565">
        <v>115072.3</v>
      </c>
      <c r="H478" s="566">
        <v>51016.42</v>
      </c>
    </row>
    <row r="479" spans="1:8" ht="12.8" customHeight="1" x14ac:dyDescent="0.2">
      <c r="A479" s="1098"/>
      <c r="B479" s="557" t="s">
        <v>6664</v>
      </c>
      <c r="C479" s="558"/>
      <c r="D479" s="559" t="s">
        <v>5689</v>
      </c>
      <c r="E479" s="560">
        <v>1282120.72</v>
      </c>
      <c r="F479" s="560">
        <v>887640.12</v>
      </c>
      <c r="G479" s="560">
        <v>343464.179999999</v>
      </c>
      <c r="H479" s="561">
        <v>51016.42</v>
      </c>
    </row>
    <row r="480" spans="1:8" ht="12.8" customHeight="1" x14ac:dyDescent="0.25">
      <c r="A480" s="1098"/>
      <c r="B480" s="562" t="s">
        <v>219</v>
      </c>
      <c r="C480" s="563" t="s">
        <v>220</v>
      </c>
      <c r="D480" s="564" t="s">
        <v>5719</v>
      </c>
      <c r="E480" s="565">
        <v>130090.8</v>
      </c>
      <c r="F480" s="565">
        <v>0</v>
      </c>
      <c r="G480" s="565">
        <v>130090.8</v>
      </c>
      <c r="H480" s="566">
        <v>0</v>
      </c>
    </row>
    <row r="481" spans="1:8" ht="12.8" customHeight="1" x14ac:dyDescent="0.25">
      <c r="A481" s="1098"/>
      <c r="B481" s="562" t="s">
        <v>219</v>
      </c>
      <c r="C481" s="563" t="s">
        <v>220</v>
      </c>
      <c r="D481" s="564" t="s">
        <v>5694</v>
      </c>
      <c r="E481" s="565">
        <v>1768</v>
      </c>
      <c r="F481" s="565">
        <v>0</v>
      </c>
      <c r="G481" s="565">
        <v>0</v>
      </c>
      <c r="H481" s="566">
        <v>1768</v>
      </c>
    </row>
    <row r="482" spans="1:8" ht="12.8" customHeight="1" x14ac:dyDescent="0.25">
      <c r="A482" s="1098"/>
      <c r="B482" s="562" t="s">
        <v>219</v>
      </c>
      <c r="C482" s="563" t="s">
        <v>220</v>
      </c>
      <c r="D482" s="564" t="s">
        <v>5695</v>
      </c>
      <c r="E482" s="565">
        <v>61489.17</v>
      </c>
      <c r="F482" s="565">
        <v>0</v>
      </c>
      <c r="G482" s="565">
        <v>41749.17</v>
      </c>
      <c r="H482" s="566">
        <v>19740</v>
      </c>
    </row>
    <row r="483" spans="1:8" ht="12.8" customHeight="1" x14ac:dyDescent="0.25">
      <c r="A483" s="1098"/>
      <c r="B483" s="562" t="s">
        <v>219</v>
      </c>
      <c r="C483" s="563" t="s">
        <v>220</v>
      </c>
      <c r="D483" s="564" t="s">
        <v>5696</v>
      </c>
      <c r="E483" s="565">
        <v>139575.88</v>
      </c>
      <c r="F483" s="565">
        <v>53643.66</v>
      </c>
      <c r="G483" s="565">
        <v>54449.52</v>
      </c>
      <c r="H483" s="566">
        <v>31482.7</v>
      </c>
    </row>
    <row r="484" spans="1:8" ht="12.8" customHeight="1" x14ac:dyDescent="0.25">
      <c r="A484" s="1098"/>
      <c r="B484" s="562" t="s">
        <v>219</v>
      </c>
      <c r="C484" s="563" t="s">
        <v>220</v>
      </c>
      <c r="D484" s="564" t="s">
        <v>5690</v>
      </c>
      <c r="E484" s="565">
        <v>294355.14</v>
      </c>
      <c r="F484" s="565">
        <v>130819.8</v>
      </c>
      <c r="G484" s="565">
        <v>135110.78</v>
      </c>
      <c r="H484" s="566">
        <v>28424.560000000001</v>
      </c>
    </row>
    <row r="485" spans="1:8" ht="12.8" customHeight="1" x14ac:dyDescent="0.25">
      <c r="A485" s="1098"/>
      <c r="B485" s="562" t="s">
        <v>219</v>
      </c>
      <c r="C485" s="563" t="s">
        <v>220</v>
      </c>
      <c r="D485" s="564" t="s">
        <v>2392</v>
      </c>
      <c r="E485" s="565">
        <v>1798706.43</v>
      </c>
      <c r="F485" s="565">
        <v>1602679.03</v>
      </c>
      <c r="G485" s="565">
        <v>162999.98000000001</v>
      </c>
      <c r="H485" s="566">
        <v>33027.42</v>
      </c>
    </row>
    <row r="486" spans="1:8" ht="12.8" customHeight="1" x14ac:dyDescent="0.2">
      <c r="A486" s="1098"/>
      <c r="B486" s="557" t="s">
        <v>6665</v>
      </c>
      <c r="C486" s="558"/>
      <c r="D486" s="559" t="s">
        <v>5689</v>
      </c>
      <c r="E486" s="560">
        <v>2425985.42</v>
      </c>
      <c r="F486" s="560">
        <v>1787142.49</v>
      </c>
      <c r="G486" s="560">
        <v>524400.25</v>
      </c>
      <c r="H486" s="561">
        <v>114442.68</v>
      </c>
    </row>
    <row r="487" spans="1:8" ht="12.8" customHeight="1" x14ac:dyDescent="0.25">
      <c r="A487" s="1098"/>
      <c r="B487" s="562" t="s">
        <v>5848</v>
      </c>
      <c r="C487" s="563" t="s">
        <v>5849</v>
      </c>
      <c r="D487" s="564" t="s">
        <v>2392</v>
      </c>
      <c r="E487" s="565">
        <v>37213.120000000003</v>
      </c>
      <c r="F487" s="565">
        <v>37213.120000000003</v>
      </c>
      <c r="G487" s="565">
        <v>0</v>
      </c>
      <c r="H487" s="566">
        <v>0</v>
      </c>
    </row>
    <row r="488" spans="1:8" ht="12.8" customHeight="1" x14ac:dyDescent="0.2">
      <c r="A488" s="1098"/>
      <c r="B488" s="557" t="s">
        <v>6666</v>
      </c>
      <c r="C488" s="558"/>
      <c r="D488" s="559" t="s">
        <v>5689</v>
      </c>
      <c r="E488" s="560">
        <v>37213.120000000003</v>
      </c>
      <c r="F488" s="560">
        <v>37213.120000000003</v>
      </c>
      <c r="G488" s="560">
        <v>0</v>
      </c>
      <c r="H488" s="561">
        <v>0</v>
      </c>
    </row>
    <row r="489" spans="1:8" ht="12.8" customHeight="1" x14ac:dyDescent="0.25">
      <c r="A489" s="1098"/>
      <c r="B489" s="562" t="s">
        <v>1815</v>
      </c>
      <c r="C489" s="563" t="s">
        <v>295</v>
      </c>
      <c r="D489" s="564" t="s">
        <v>2392</v>
      </c>
      <c r="E489" s="565">
        <v>14568.94</v>
      </c>
      <c r="F489" s="565">
        <v>14568.94</v>
      </c>
      <c r="G489" s="565">
        <v>0</v>
      </c>
      <c r="H489" s="566">
        <v>0</v>
      </c>
    </row>
    <row r="490" spans="1:8" ht="12.8" customHeight="1" x14ac:dyDescent="0.2">
      <c r="A490" s="1098"/>
      <c r="B490" s="557" t="s">
        <v>6667</v>
      </c>
      <c r="C490" s="558"/>
      <c r="D490" s="559" t="s">
        <v>5689</v>
      </c>
      <c r="E490" s="560">
        <v>14568.94</v>
      </c>
      <c r="F490" s="560">
        <v>14568.94</v>
      </c>
      <c r="G490" s="560">
        <v>0</v>
      </c>
      <c r="H490" s="561">
        <v>0</v>
      </c>
    </row>
    <row r="491" spans="1:8" ht="12.8" customHeight="1" x14ac:dyDescent="0.25">
      <c r="A491" s="1098"/>
      <c r="B491" s="562" t="s">
        <v>5852</v>
      </c>
      <c r="C491" s="563" t="s">
        <v>5853</v>
      </c>
      <c r="D491" s="564" t="s">
        <v>5690</v>
      </c>
      <c r="E491" s="565">
        <v>1.81</v>
      </c>
      <c r="F491" s="565">
        <v>0</v>
      </c>
      <c r="G491" s="565">
        <v>0</v>
      </c>
      <c r="H491" s="566">
        <v>1.81</v>
      </c>
    </row>
    <row r="492" spans="1:8" ht="12.8" customHeight="1" x14ac:dyDescent="0.25">
      <c r="A492" s="1098"/>
      <c r="B492" s="562" t="s">
        <v>5852</v>
      </c>
      <c r="C492" s="563" t="s">
        <v>5853</v>
      </c>
      <c r="D492" s="564" t="s">
        <v>2392</v>
      </c>
      <c r="E492" s="565">
        <v>473.42</v>
      </c>
      <c r="F492" s="565">
        <v>473.42</v>
      </c>
      <c r="G492" s="565">
        <v>0</v>
      </c>
      <c r="H492" s="566">
        <v>0</v>
      </c>
    </row>
    <row r="493" spans="1:8" ht="12.8" customHeight="1" x14ac:dyDescent="0.2">
      <c r="A493" s="1098"/>
      <c r="B493" s="557" t="s">
        <v>6668</v>
      </c>
      <c r="C493" s="558"/>
      <c r="D493" s="559" t="s">
        <v>5689</v>
      </c>
      <c r="E493" s="560">
        <v>475.23</v>
      </c>
      <c r="F493" s="560">
        <v>473.42</v>
      </c>
      <c r="G493" s="560">
        <v>0</v>
      </c>
      <c r="H493" s="561">
        <v>1.81</v>
      </c>
    </row>
    <row r="494" spans="1:8" ht="12.8" customHeight="1" x14ac:dyDescent="0.25">
      <c r="A494" s="1098"/>
      <c r="B494" s="562" t="s">
        <v>221</v>
      </c>
      <c r="C494" s="563" t="s">
        <v>296</v>
      </c>
      <c r="D494" s="564" t="s">
        <v>5696</v>
      </c>
      <c r="E494" s="565">
        <v>13.66</v>
      </c>
      <c r="F494" s="565">
        <v>0</v>
      </c>
      <c r="G494" s="565">
        <v>0</v>
      </c>
      <c r="H494" s="566">
        <v>13.66</v>
      </c>
    </row>
    <row r="495" spans="1:8" ht="13.25" customHeight="1" x14ac:dyDescent="0.25">
      <c r="A495" s="1098"/>
      <c r="B495" s="562" t="s">
        <v>221</v>
      </c>
      <c r="C495" s="563" t="s">
        <v>296</v>
      </c>
      <c r="D495" s="564" t="s">
        <v>5690</v>
      </c>
      <c r="E495" s="565">
        <v>6416.36</v>
      </c>
      <c r="F495" s="565">
        <v>4000</v>
      </c>
      <c r="G495" s="565">
        <v>0</v>
      </c>
      <c r="H495" s="566">
        <v>2416.36</v>
      </c>
    </row>
    <row r="496" spans="1:8" ht="12.8" customHeight="1" x14ac:dyDescent="0.25">
      <c r="A496" s="1098"/>
      <c r="B496" s="562" t="s">
        <v>221</v>
      </c>
      <c r="C496" s="563" t="s">
        <v>296</v>
      </c>
      <c r="D496" s="564" t="s">
        <v>2392</v>
      </c>
      <c r="E496" s="565">
        <v>101709.06</v>
      </c>
      <c r="F496" s="565">
        <v>96654.93</v>
      </c>
      <c r="G496" s="565">
        <v>0</v>
      </c>
      <c r="H496" s="566">
        <v>5054.1299999999901</v>
      </c>
    </row>
    <row r="497" spans="1:8" ht="12.8" customHeight="1" x14ac:dyDescent="0.2">
      <c r="A497" s="1098"/>
      <c r="B497" s="557" t="s">
        <v>6669</v>
      </c>
      <c r="C497" s="558"/>
      <c r="D497" s="559" t="s">
        <v>5689</v>
      </c>
      <c r="E497" s="560">
        <v>108139.08</v>
      </c>
      <c r="F497" s="560">
        <v>100654.93</v>
      </c>
      <c r="G497" s="560">
        <v>0</v>
      </c>
      <c r="H497" s="561">
        <v>7484.1499999999896</v>
      </c>
    </row>
    <row r="498" spans="1:8" ht="12.8" customHeight="1" x14ac:dyDescent="0.25">
      <c r="A498" s="1098"/>
      <c r="B498" s="562" t="s">
        <v>222</v>
      </c>
      <c r="C498" s="563" t="s">
        <v>223</v>
      </c>
      <c r="D498" s="564" t="s">
        <v>2392</v>
      </c>
      <c r="E498" s="565">
        <v>853</v>
      </c>
      <c r="F498" s="565">
        <v>853</v>
      </c>
      <c r="G498" s="565">
        <v>0</v>
      </c>
      <c r="H498" s="566">
        <v>0</v>
      </c>
    </row>
    <row r="499" spans="1:8" ht="13.6" customHeight="1" x14ac:dyDescent="0.2">
      <c r="A499" s="1098"/>
      <c r="B499" s="557" t="s">
        <v>6670</v>
      </c>
      <c r="C499" s="558"/>
      <c r="D499" s="559" t="s">
        <v>5689</v>
      </c>
      <c r="E499" s="560">
        <v>853</v>
      </c>
      <c r="F499" s="560">
        <v>853</v>
      </c>
      <c r="G499" s="560">
        <v>0</v>
      </c>
      <c r="H499" s="561">
        <v>0</v>
      </c>
    </row>
    <row r="500" spans="1:8" ht="12.8" customHeight="1" x14ac:dyDescent="0.25">
      <c r="A500" s="1098"/>
      <c r="B500" s="562" t="s">
        <v>224</v>
      </c>
      <c r="C500" s="563" t="s">
        <v>225</v>
      </c>
      <c r="D500" s="564" t="s">
        <v>2392</v>
      </c>
      <c r="E500" s="565">
        <v>79604.45</v>
      </c>
      <c r="F500" s="565">
        <v>79604.45</v>
      </c>
      <c r="G500" s="565">
        <v>0</v>
      </c>
      <c r="H500" s="566">
        <v>0</v>
      </c>
    </row>
    <row r="501" spans="1:8" ht="12.8" customHeight="1" x14ac:dyDescent="0.2">
      <c r="A501" s="1098"/>
      <c r="B501" s="585" t="s">
        <v>6671</v>
      </c>
      <c r="C501" s="586"/>
      <c r="D501" s="587" t="s">
        <v>5689</v>
      </c>
      <c r="E501" s="588">
        <v>79604.45</v>
      </c>
      <c r="F501" s="588">
        <v>79604.45</v>
      </c>
      <c r="G501" s="588">
        <v>0</v>
      </c>
      <c r="H501" s="589">
        <v>0</v>
      </c>
    </row>
    <row r="502" spans="1:8" ht="12.8" customHeight="1" x14ac:dyDescent="0.25">
      <c r="A502" s="1098"/>
      <c r="B502" s="567"/>
      <c r="C502" s="568"/>
      <c r="D502" s="569"/>
      <c r="E502" s="570"/>
      <c r="F502" s="570"/>
      <c r="G502" s="570"/>
      <c r="H502" s="571"/>
    </row>
    <row r="503" spans="1:8" ht="12.8" customHeight="1" x14ac:dyDescent="0.25">
      <c r="A503" s="1098"/>
      <c r="B503" s="1099" t="s">
        <v>2408</v>
      </c>
      <c r="C503" s="1099"/>
      <c r="D503" s="1099"/>
      <c r="E503" s="1099"/>
      <c r="F503" s="1099"/>
      <c r="G503" s="1099"/>
      <c r="H503" s="1099"/>
    </row>
    <row r="504" spans="1:8" ht="12.8" customHeight="1" x14ac:dyDescent="0.25">
      <c r="A504" s="1098"/>
      <c r="B504" s="552" t="s">
        <v>2380</v>
      </c>
      <c r="C504" s="553" t="s">
        <v>5858</v>
      </c>
      <c r="D504" s="554" t="s">
        <v>2392</v>
      </c>
      <c r="E504" s="555">
        <v>3599.1</v>
      </c>
      <c r="F504" s="555">
        <v>2952.5</v>
      </c>
      <c r="G504" s="555">
        <v>0</v>
      </c>
      <c r="H504" s="556">
        <v>646.6</v>
      </c>
    </row>
    <row r="505" spans="1:8" ht="12.8" customHeight="1" x14ac:dyDescent="0.2">
      <c r="A505" s="1098"/>
      <c r="B505" s="557" t="s">
        <v>6672</v>
      </c>
      <c r="C505" s="558"/>
      <c r="D505" s="559" t="s">
        <v>5689</v>
      </c>
      <c r="E505" s="560">
        <v>3599.1</v>
      </c>
      <c r="F505" s="560">
        <v>2952.5</v>
      </c>
      <c r="G505" s="560">
        <v>0</v>
      </c>
      <c r="H505" s="561">
        <v>646.6</v>
      </c>
    </row>
    <row r="506" spans="1:8" ht="12.8" customHeight="1" x14ac:dyDescent="0.25">
      <c r="A506" s="1098"/>
      <c r="B506" s="562" t="s">
        <v>2378</v>
      </c>
      <c r="C506" s="563" t="s">
        <v>5860</v>
      </c>
      <c r="D506" s="564" t="s">
        <v>5695</v>
      </c>
      <c r="E506" s="565">
        <v>20100</v>
      </c>
      <c r="F506" s="565">
        <v>0</v>
      </c>
      <c r="G506" s="565">
        <v>0</v>
      </c>
      <c r="H506" s="566">
        <v>20100</v>
      </c>
    </row>
    <row r="507" spans="1:8" ht="12.8" customHeight="1" x14ac:dyDescent="0.25">
      <c r="A507" s="1098"/>
      <c r="B507" s="562" t="s">
        <v>2378</v>
      </c>
      <c r="C507" s="563" t="s">
        <v>5860</v>
      </c>
      <c r="D507" s="564" t="s">
        <v>5690</v>
      </c>
      <c r="E507" s="565">
        <v>273</v>
      </c>
      <c r="F507" s="565">
        <v>0</v>
      </c>
      <c r="G507" s="565">
        <v>0</v>
      </c>
      <c r="H507" s="566">
        <v>273</v>
      </c>
    </row>
    <row r="508" spans="1:8" ht="12.8" customHeight="1" x14ac:dyDescent="0.25">
      <c r="A508" s="1098"/>
      <c r="B508" s="562" t="s">
        <v>2378</v>
      </c>
      <c r="C508" s="563" t="s">
        <v>5860</v>
      </c>
      <c r="D508" s="564" t="s">
        <v>2392</v>
      </c>
      <c r="E508" s="565">
        <v>13001.42</v>
      </c>
      <c r="F508" s="565">
        <v>12110.12</v>
      </c>
      <c r="G508" s="565">
        <v>0</v>
      </c>
      <c r="H508" s="566">
        <v>891.3</v>
      </c>
    </row>
    <row r="509" spans="1:8" ht="12.8" customHeight="1" x14ac:dyDescent="0.2">
      <c r="A509" s="1098"/>
      <c r="B509" s="557" t="s">
        <v>6673</v>
      </c>
      <c r="C509" s="558"/>
      <c r="D509" s="559" t="s">
        <v>5689</v>
      </c>
      <c r="E509" s="560">
        <v>33374.42</v>
      </c>
      <c r="F509" s="560">
        <v>12110.12</v>
      </c>
      <c r="G509" s="560">
        <v>0</v>
      </c>
      <c r="H509" s="561">
        <v>21264.3</v>
      </c>
    </row>
    <row r="510" spans="1:8" ht="12.8" customHeight="1" x14ac:dyDescent="0.25">
      <c r="A510" s="1098"/>
      <c r="B510" s="562" t="s">
        <v>5862</v>
      </c>
      <c r="C510" s="563" t="s">
        <v>120</v>
      </c>
      <c r="D510" s="564" t="s">
        <v>2392</v>
      </c>
      <c r="E510" s="565">
        <v>347.5</v>
      </c>
      <c r="F510" s="565">
        <v>342.5</v>
      </c>
      <c r="G510" s="565">
        <v>0</v>
      </c>
      <c r="H510" s="566">
        <v>5</v>
      </c>
    </row>
    <row r="511" spans="1:8" ht="12.8" customHeight="1" x14ac:dyDescent="0.2">
      <c r="A511" s="1098"/>
      <c r="B511" s="557" t="s">
        <v>6674</v>
      </c>
      <c r="C511" s="558"/>
      <c r="D511" s="559" t="s">
        <v>5689</v>
      </c>
      <c r="E511" s="560">
        <v>347.5</v>
      </c>
      <c r="F511" s="560">
        <v>342.5</v>
      </c>
      <c r="G511" s="560">
        <v>0</v>
      </c>
      <c r="H511" s="561">
        <v>5</v>
      </c>
    </row>
    <row r="512" spans="1:8" ht="12.8" customHeight="1" x14ac:dyDescent="0.25">
      <c r="A512" s="1098"/>
      <c r="B512" s="567" t="s">
        <v>2409</v>
      </c>
      <c r="C512" s="568" t="s">
        <v>2410</v>
      </c>
      <c r="D512" s="569" t="s">
        <v>5696</v>
      </c>
      <c r="E512" s="570">
        <v>814.03</v>
      </c>
      <c r="F512" s="570">
        <v>0</v>
      </c>
      <c r="G512" s="570">
        <v>570.19000000000005</v>
      </c>
      <c r="H512" s="571">
        <v>243.84</v>
      </c>
    </row>
    <row r="513" spans="1:8" ht="25.85" customHeight="1" x14ac:dyDescent="0.2">
      <c r="A513" s="1098">
        <v>92</v>
      </c>
      <c r="B513" s="531" t="s">
        <v>5684</v>
      </c>
      <c r="C513" s="532" t="s">
        <v>5685</v>
      </c>
      <c r="D513" s="532" t="s">
        <v>5686</v>
      </c>
      <c r="E513" s="532" t="s">
        <v>6552</v>
      </c>
      <c r="F513" s="532" t="s">
        <v>5961</v>
      </c>
      <c r="G513" s="532" t="s">
        <v>5962</v>
      </c>
      <c r="H513" s="533" t="s">
        <v>308</v>
      </c>
    </row>
    <row r="514" spans="1:8" ht="12.8" customHeight="1" x14ac:dyDescent="0.25">
      <c r="A514" s="1098"/>
      <c r="B514" s="562" t="s">
        <v>2409</v>
      </c>
      <c r="C514" s="563" t="s">
        <v>2410</v>
      </c>
      <c r="D514" s="564" t="s">
        <v>5690</v>
      </c>
      <c r="E514" s="565">
        <v>7107.29</v>
      </c>
      <c r="F514" s="565">
        <v>0</v>
      </c>
      <c r="G514" s="565">
        <v>0</v>
      </c>
      <c r="H514" s="566">
        <v>7107.29</v>
      </c>
    </row>
    <row r="515" spans="1:8" ht="12.8" customHeight="1" x14ac:dyDescent="0.25">
      <c r="A515" s="1098"/>
      <c r="B515" s="562" t="s">
        <v>2409</v>
      </c>
      <c r="C515" s="563" t="s">
        <v>2410</v>
      </c>
      <c r="D515" s="564" t="s">
        <v>2392</v>
      </c>
      <c r="E515" s="565">
        <v>116382.99</v>
      </c>
      <c r="F515" s="565">
        <v>90287.759999999893</v>
      </c>
      <c r="G515" s="565">
        <v>22021.22</v>
      </c>
      <c r="H515" s="566">
        <v>4074.01</v>
      </c>
    </row>
    <row r="516" spans="1:8" ht="12.8" customHeight="1" x14ac:dyDescent="0.2">
      <c r="A516" s="1098"/>
      <c r="B516" s="557" t="s">
        <v>6675</v>
      </c>
      <c r="C516" s="558"/>
      <c r="D516" s="559" t="s">
        <v>5689</v>
      </c>
      <c r="E516" s="560">
        <v>124304.31</v>
      </c>
      <c r="F516" s="560">
        <v>90287.759999999893</v>
      </c>
      <c r="G516" s="560">
        <v>22591.41</v>
      </c>
      <c r="H516" s="561">
        <v>11425.14</v>
      </c>
    </row>
    <row r="517" spans="1:8" ht="12.8" customHeight="1" x14ac:dyDescent="0.25">
      <c r="A517" s="1098"/>
      <c r="B517" s="562" t="s">
        <v>2382</v>
      </c>
      <c r="C517" s="563" t="s">
        <v>5864</v>
      </c>
      <c r="D517" s="564" t="s">
        <v>2392</v>
      </c>
      <c r="E517" s="565">
        <v>467.47</v>
      </c>
      <c r="F517" s="565">
        <v>467.47</v>
      </c>
      <c r="G517" s="565">
        <v>0</v>
      </c>
      <c r="H517" s="566">
        <v>0</v>
      </c>
    </row>
    <row r="518" spans="1:8" ht="12.8" customHeight="1" x14ac:dyDescent="0.2">
      <c r="A518" s="1098"/>
      <c r="B518" s="557" t="s">
        <v>6676</v>
      </c>
      <c r="C518" s="558"/>
      <c r="D518" s="559" t="s">
        <v>5689</v>
      </c>
      <c r="E518" s="560">
        <v>467.47</v>
      </c>
      <c r="F518" s="560">
        <v>467.47</v>
      </c>
      <c r="G518" s="560">
        <v>0</v>
      </c>
      <c r="H518" s="561">
        <v>0</v>
      </c>
    </row>
    <row r="519" spans="1:8" ht="12.8" customHeight="1" x14ac:dyDescent="0.25">
      <c r="A519" s="1098"/>
      <c r="B519" s="562" t="s">
        <v>2482</v>
      </c>
      <c r="C519" s="563" t="s">
        <v>2483</v>
      </c>
      <c r="D519" s="564" t="s">
        <v>5696</v>
      </c>
      <c r="E519" s="565">
        <v>11302.43</v>
      </c>
      <c r="F519" s="565">
        <v>1590.54</v>
      </c>
      <c r="G519" s="565">
        <v>7625</v>
      </c>
      <c r="H519" s="566">
        <v>2086.8899999999899</v>
      </c>
    </row>
    <row r="520" spans="1:8" ht="12.8" customHeight="1" x14ac:dyDescent="0.25">
      <c r="A520" s="1098"/>
      <c r="B520" s="562" t="s">
        <v>2482</v>
      </c>
      <c r="C520" s="563" t="s">
        <v>2483</v>
      </c>
      <c r="D520" s="564" t="s">
        <v>5690</v>
      </c>
      <c r="E520" s="565">
        <v>5680.8</v>
      </c>
      <c r="F520" s="565">
        <v>1900.56</v>
      </c>
      <c r="G520" s="565">
        <v>3780.24</v>
      </c>
      <c r="H520" s="566">
        <v>0</v>
      </c>
    </row>
    <row r="521" spans="1:8" ht="12.8" customHeight="1" x14ac:dyDescent="0.25">
      <c r="A521" s="1098"/>
      <c r="B521" s="562" t="s">
        <v>2482</v>
      </c>
      <c r="C521" s="563" t="s">
        <v>2483</v>
      </c>
      <c r="D521" s="564" t="s">
        <v>2392</v>
      </c>
      <c r="E521" s="565">
        <v>368363.14</v>
      </c>
      <c r="F521" s="565">
        <v>342473.82</v>
      </c>
      <c r="G521" s="565">
        <v>20001.099999999999</v>
      </c>
      <c r="H521" s="566">
        <v>5888.22</v>
      </c>
    </row>
    <row r="522" spans="1:8" ht="12.8" customHeight="1" x14ac:dyDescent="0.2">
      <c r="A522" s="1098"/>
      <c r="B522" s="557" t="s">
        <v>6677</v>
      </c>
      <c r="C522" s="558"/>
      <c r="D522" s="559" t="s">
        <v>5689</v>
      </c>
      <c r="E522" s="560">
        <v>385346.37</v>
      </c>
      <c r="F522" s="560">
        <v>345964.92</v>
      </c>
      <c r="G522" s="560">
        <v>31406.34</v>
      </c>
      <c r="H522" s="561">
        <v>7975.1099999999897</v>
      </c>
    </row>
    <row r="523" spans="1:8" ht="12.8" customHeight="1" x14ac:dyDescent="0.25">
      <c r="A523" s="1098"/>
      <c r="B523" s="562" t="s">
        <v>5866</v>
      </c>
      <c r="C523" s="563" t="s">
        <v>5867</v>
      </c>
      <c r="D523" s="564" t="s">
        <v>5690</v>
      </c>
      <c r="E523" s="565">
        <v>1732.11</v>
      </c>
      <c r="F523" s="565">
        <v>0</v>
      </c>
      <c r="G523" s="565">
        <v>0</v>
      </c>
      <c r="H523" s="566">
        <v>1732.11</v>
      </c>
    </row>
    <row r="524" spans="1:8" ht="12.8" customHeight="1" x14ac:dyDescent="0.25">
      <c r="A524" s="1098"/>
      <c r="B524" s="562" t="s">
        <v>5866</v>
      </c>
      <c r="C524" s="563" t="s">
        <v>5867</v>
      </c>
      <c r="D524" s="564" t="s">
        <v>2392</v>
      </c>
      <c r="E524" s="565">
        <v>4936.54</v>
      </c>
      <c r="F524" s="565">
        <v>4188.97</v>
      </c>
      <c r="G524" s="565">
        <v>747.57</v>
      </c>
      <c r="H524" s="566">
        <v>0</v>
      </c>
    </row>
    <row r="525" spans="1:8" ht="12.8" customHeight="1" x14ac:dyDescent="0.2">
      <c r="A525" s="1098"/>
      <c r="B525" s="557" t="s">
        <v>6678</v>
      </c>
      <c r="C525" s="558"/>
      <c r="D525" s="559" t="s">
        <v>5689</v>
      </c>
      <c r="E525" s="560">
        <v>6668.65</v>
      </c>
      <c r="F525" s="560">
        <v>4188.97</v>
      </c>
      <c r="G525" s="560">
        <v>747.57</v>
      </c>
      <c r="H525" s="561">
        <v>1732.11</v>
      </c>
    </row>
    <row r="526" spans="1:8" ht="12.8" customHeight="1" x14ac:dyDescent="0.25">
      <c r="A526" s="1098"/>
      <c r="B526" s="562" t="s">
        <v>5869</v>
      </c>
      <c r="C526" s="563" t="s">
        <v>5870</v>
      </c>
      <c r="D526" s="564" t="s">
        <v>5690</v>
      </c>
      <c r="E526" s="565">
        <v>1639.55</v>
      </c>
      <c r="F526" s="565">
        <v>51.41</v>
      </c>
      <c r="G526" s="565">
        <v>1588.14</v>
      </c>
      <c r="H526" s="566">
        <v>0</v>
      </c>
    </row>
    <row r="527" spans="1:8" ht="12.8" customHeight="1" x14ac:dyDescent="0.25">
      <c r="A527" s="1098"/>
      <c r="B527" s="562" t="s">
        <v>5869</v>
      </c>
      <c r="C527" s="563" t="s">
        <v>5870</v>
      </c>
      <c r="D527" s="564" t="s">
        <v>2392</v>
      </c>
      <c r="E527" s="565">
        <v>138177.68</v>
      </c>
      <c r="F527" s="565">
        <v>138177.67000000001</v>
      </c>
      <c r="G527" s="565">
        <v>0</v>
      </c>
      <c r="H527" s="566">
        <v>0.01</v>
      </c>
    </row>
    <row r="528" spans="1:8" ht="12.8" customHeight="1" x14ac:dyDescent="0.2">
      <c r="A528" s="1098"/>
      <c r="B528" s="557" t="s">
        <v>6679</v>
      </c>
      <c r="C528" s="558"/>
      <c r="D528" s="559" t="s">
        <v>5689</v>
      </c>
      <c r="E528" s="560">
        <v>139817.23000000001</v>
      </c>
      <c r="F528" s="560">
        <v>138229.07999999999</v>
      </c>
      <c r="G528" s="560">
        <v>1588.14</v>
      </c>
      <c r="H528" s="561">
        <v>0.01</v>
      </c>
    </row>
    <row r="529" spans="1:8" ht="12.8" customHeight="1" x14ac:dyDescent="0.25">
      <c r="A529" s="1098"/>
      <c r="B529" s="562" t="s">
        <v>5872</v>
      </c>
      <c r="C529" s="563" t="s">
        <v>5873</v>
      </c>
      <c r="D529" s="564" t="s">
        <v>2392</v>
      </c>
      <c r="E529" s="565">
        <v>1477.07</v>
      </c>
      <c r="F529" s="565">
        <v>1208.67</v>
      </c>
      <c r="G529" s="565">
        <v>0</v>
      </c>
      <c r="H529" s="566">
        <v>268.39999999999998</v>
      </c>
    </row>
    <row r="530" spans="1:8" ht="12.8" customHeight="1" x14ac:dyDescent="0.2">
      <c r="A530" s="1098"/>
      <c r="B530" s="557" t="s">
        <v>6680</v>
      </c>
      <c r="C530" s="558"/>
      <c r="D530" s="559" t="s">
        <v>5689</v>
      </c>
      <c r="E530" s="560">
        <v>1477.07</v>
      </c>
      <c r="F530" s="560">
        <v>1208.67</v>
      </c>
      <c r="G530" s="560">
        <v>0</v>
      </c>
      <c r="H530" s="561">
        <v>268.39999999999998</v>
      </c>
    </row>
    <row r="531" spans="1:8" ht="12.8" customHeight="1" x14ac:dyDescent="0.25">
      <c r="A531" s="1098"/>
      <c r="B531" s="562" t="s">
        <v>2411</v>
      </c>
      <c r="C531" s="563" t="s">
        <v>138</v>
      </c>
      <c r="D531" s="564" t="s">
        <v>5705</v>
      </c>
      <c r="E531" s="565">
        <v>423.6</v>
      </c>
      <c r="F531" s="565">
        <v>0</v>
      </c>
      <c r="G531" s="565">
        <v>423.6</v>
      </c>
      <c r="H531" s="566">
        <v>0</v>
      </c>
    </row>
    <row r="532" spans="1:8" ht="12.8" customHeight="1" x14ac:dyDescent="0.25">
      <c r="A532" s="1098"/>
      <c r="B532" s="562" t="s">
        <v>2411</v>
      </c>
      <c r="C532" s="563" t="s">
        <v>138</v>
      </c>
      <c r="D532" s="564" t="s">
        <v>5696</v>
      </c>
      <c r="E532" s="565">
        <v>812.78</v>
      </c>
      <c r="F532" s="565">
        <v>605</v>
      </c>
      <c r="G532" s="565">
        <v>0</v>
      </c>
      <c r="H532" s="566">
        <v>207.78</v>
      </c>
    </row>
    <row r="533" spans="1:8" ht="12.8" customHeight="1" x14ac:dyDescent="0.25">
      <c r="A533" s="1098"/>
      <c r="B533" s="562" t="s">
        <v>2411</v>
      </c>
      <c r="C533" s="563" t="s">
        <v>138</v>
      </c>
      <c r="D533" s="564" t="s">
        <v>5690</v>
      </c>
      <c r="E533" s="565">
        <v>9316.2000000000007</v>
      </c>
      <c r="F533" s="565">
        <v>0</v>
      </c>
      <c r="G533" s="565">
        <v>0</v>
      </c>
      <c r="H533" s="566">
        <v>9316.2000000000007</v>
      </c>
    </row>
    <row r="534" spans="1:8" ht="12.8" customHeight="1" x14ac:dyDescent="0.25">
      <c r="A534" s="1098"/>
      <c r="B534" s="562" t="s">
        <v>2411</v>
      </c>
      <c r="C534" s="563" t="s">
        <v>138</v>
      </c>
      <c r="D534" s="564" t="s">
        <v>2392</v>
      </c>
      <c r="E534" s="565">
        <v>12507.72</v>
      </c>
      <c r="F534" s="565">
        <v>10501.67</v>
      </c>
      <c r="G534" s="565">
        <v>0</v>
      </c>
      <c r="H534" s="566">
        <v>2006.05</v>
      </c>
    </row>
    <row r="535" spans="1:8" ht="12.8" customHeight="1" x14ac:dyDescent="0.2">
      <c r="A535" s="1098"/>
      <c r="B535" s="557" t="s">
        <v>6681</v>
      </c>
      <c r="C535" s="558"/>
      <c r="D535" s="559" t="s">
        <v>5689</v>
      </c>
      <c r="E535" s="560">
        <v>23060.3</v>
      </c>
      <c r="F535" s="560">
        <v>11106.67</v>
      </c>
      <c r="G535" s="560">
        <v>423.6</v>
      </c>
      <c r="H535" s="561">
        <v>11530.03</v>
      </c>
    </row>
    <row r="536" spans="1:8" ht="12.8" customHeight="1" x14ac:dyDescent="0.25">
      <c r="A536" s="1098"/>
      <c r="B536" s="562" t="s">
        <v>2412</v>
      </c>
      <c r="C536" s="563" t="s">
        <v>131</v>
      </c>
      <c r="D536" s="564" t="s">
        <v>5692</v>
      </c>
      <c r="E536" s="565">
        <v>434.74</v>
      </c>
      <c r="F536" s="565">
        <v>0</v>
      </c>
      <c r="G536" s="565">
        <v>0</v>
      </c>
      <c r="H536" s="566">
        <v>434.74</v>
      </c>
    </row>
    <row r="537" spans="1:8" ht="12.8" customHeight="1" x14ac:dyDescent="0.25">
      <c r="A537" s="1098"/>
      <c r="B537" s="562" t="s">
        <v>2412</v>
      </c>
      <c r="C537" s="563" t="s">
        <v>131</v>
      </c>
      <c r="D537" s="564" t="s">
        <v>5696</v>
      </c>
      <c r="E537" s="565">
        <v>29145.3</v>
      </c>
      <c r="F537" s="565">
        <v>6706.38</v>
      </c>
      <c r="G537" s="565">
        <v>20374.259999999998</v>
      </c>
      <c r="H537" s="566">
        <v>2064.66</v>
      </c>
    </row>
    <row r="538" spans="1:8" ht="12.8" customHeight="1" x14ac:dyDescent="0.25">
      <c r="A538" s="1098"/>
      <c r="B538" s="562" t="s">
        <v>2412</v>
      </c>
      <c r="C538" s="563" t="s">
        <v>131</v>
      </c>
      <c r="D538" s="564" t="s">
        <v>5690</v>
      </c>
      <c r="E538" s="565">
        <v>10333.42</v>
      </c>
      <c r="F538" s="565">
        <v>1422.04</v>
      </c>
      <c r="G538" s="565">
        <v>4219.4799999999996</v>
      </c>
      <c r="H538" s="566">
        <v>4691.8999999999996</v>
      </c>
    </row>
    <row r="539" spans="1:8" ht="12.8" customHeight="1" x14ac:dyDescent="0.25">
      <c r="A539" s="1098"/>
      <c r="B539" s="562" t="s">
        <v>2412</v>
      </c>
      <c r="C539" s="563" t="s">
        <v>131</v>
      </c>
      <c r="D539" s="564" t="s">
        <v>2392</v>
      </c>
      <c r="E539" s="565">
        <v>126424.11</v>
      </c>
      <c r="F539" s="565">
        <v>95096.11</v>
      </c>
      <c r="G539" s="565">
        <v>26440.28</v>
      </c>
      <c r="H539" s="566">
        <v>4887.72</v>
      </c>
    </row>
    <row r="540" spans="1:8" ht="12.8" customHeight="1" x14ac:dyDescent="0.2">
      <c r="A540" s="1098"/>
      <c r="B540" s="557" t="s">
        <v>6682</v>
      </c>
      <c r="C540" s="558"/>
      <c r="D540" s="559" t="s">
        <v>5689</v>
      </c>
      <c r="E540" s="560">
        <v>166337.57</v>
      </c>
      <c r="F540" s="560">
        <v>103224.53</v>
      </c>
      <c r="G540" s="560">
        <v>51034.02</v>
      </c>
      <c r="H540" s="561">
        <v>12079.02</v>
      </c>
    </row>
    <row r="541" spans="1:8" ht="12.8" customHeight="1" x14ac:dyDescent="0.25">
      <c r="A541" s="1098"/>
      <c r="B541" s="562" t="s">
        <v>2413</v>
      </c>
      <c r="C541" s="563" t="s">
        <v>2414</v>
      </c>
      <c r="D541" s="564" t="s">
        <v>5695</v>
      </c>
      <c r="E541" s="565">
        <v>1800</v>
      </c>
      <c r="F541" s="565">
        <v>0</v>
      </c>
      <c r="G541" s="565">
        <v>1800</v>
      </c>
      <c r="H541" s="566">
        <v>0</v>
      </c>
    </row>
    <row r="542" spans="1:8" ht="12.8" customHeight="1" x14ac:dyDescent="0.25">
      <c r="A542" s="1098"/>
      <c r="B542" s="562" t="s">
        <v>2413</v>
      </c>
      <c r="C542" s="563" t="s">
        <v>2414</v>
      </c>
      <c r="D542" s="564" t="s">
        <v>5690</v>
      </c>
      <c r="E542" s="565">
        <v>15574.75</v>
      </c>
      <c r="F542" s="565">
        <v>0</v>
      </c>
      <c r="G542" s="565">
        <v>0</v>
      </c>
      <c r="H542" s="566">
        <v>15574.75</v>
      </c>
    </row>
    <row r="543" spans="1:8" ht="12.8" customHeight="1" x14ac:dyDescent="0.25">
      <c r="A543" s="1098"/>
      <c r="B543" s="562" t="s">
        <v>2413</v>
      </c>
      <c r="C543" s="563" t="s">
        <v>2414</v>
      </c>
      <c r="D543" s="564" t="s">
        <v>2392</v>
      </c>
      <c r="E543" s="565">
        <v>428378.56</v>
      </c>
      <c r="F543" s="565">
        <v>399559.21</v>
      </c>
      <c r="G543" s="565">
        <v>19968.16</v>
      </c>
      <c r="H543" s="566">
        <v>8851.19</v>
      </c>
    </row>
    <row r="544" spans="1:8" ht="12.8" customHeight="1" x14ac:dyDescent="0.2">
      <c r="A544" s="1098"/>
      <c r="B544" s="557" t="s">
        <v>6683</v>
      </c>
      <c r="C544" s="558"/>
      <c r="D544" s="559" t="s">
        <v>5689</v>
      </c>
      <c r="E544" s="560">
        <v>445753.31</v>
      </c>
      <c r="F544" s="560">
        <v>399559.21</v>
      </c>
      <c r="G544" s="560">
        <v>21768.16</v>
      </c>
      <c r="H544" s="561">
        <v>24425.94</v>
      </c>
    </row>
    <row r="545" spans="1:8" ht="12.8" customHeight="1" x14ac:dyDescent="0.25">
      <c r="A545" s="1098"/>
      <c r="B545" s="562" t="s">
        <v>2388</v>
      </c>
      <c r="C545" s="563" t="s">
        <v>5878</v>
      </c>
      <c r="D545" s="564" t="s">
        <v>5690</v>
      </c>
      <c r="E545" s="565">
        <v>5278.9</v>
      </c>
      <c r="F545" s="565">
        <v>5278.9</v>
      </c>
      <c r="G545" s="565">
        <v>0</v>
      </c>
      <c r="H545" s="566">
        <v>0</v>
      </c>
    </row>
    <row r="546" spans="1:8" ht="12.8" customHeight="1" x14ac:dyDescent="0.25">
      <c r="A546" s="1098"/>
      <c r="B546" s="562" t="s">
        <v>2388</v>
      </c>
      <c r="C546" s="563" t="s">
        <v>5878</v>
      </c>
      <c r="D546" s="564" t="s">
        <v>2392</v>
      </c>
      <c r="E546" s="565">
        <v>11548.21</v>
      </c>
      <c r="F546" s="565">
        <v>11548.21</v>
      </c>
      <c r="G546" s="565">
        <v>0</v>
      </c>
      <c r="H546" s="566">
        <v>0</v>
      </c>
    </row>
    <row r="547" spans="1:8" ht="12.8" customHeight="1" x14ac:dyDescent="0.2">
      <c r="A547" s="1098"/>
      <c r="B547" s="557" t="s">
        <v>6684</v>
      </c>
      <c r="C547" s="558"/>
      <c r="D547" s="559" t="s">
        <v>5689</v>
      </c>
      <c r="E547" s="560">
        <v>16827.11</v>
      </c>
      <c r="F547" s="560">
        <v>16827.11</v>
      </c>
      <c r="G547" s="560">
        <v>0</v>
      </c>
      <c r="H547" s="561">
        <v>0</v>
      </c>
    </row>
    <row r="548" spans="1:8" ht="12.8" customHeight="1" x14ac:dyDescent="0.25">
      <c r="A548" s="1098"/>
      <c r="B548" s="562" t="s">
        <v>5880</v>
      </c>
      <c r="C548" s="563" t="s">
        <v>5881</v>
      </c>
      <c r="D548" s="564" t="s">
        <v>2392</v>
      </c>
      <c r="E548" s="565">
        <v>734.1</v>
      </c>
      <c r="F548" s="565">
        <v>734.1</v>
      </c>
      <c r="G548" s="565">
        <v>0</v>
      </c>
      <c r="H548" s="566">
        <v>0</v>
      </c>
    </row>
    <row r="549" spans="1:8" ht="12.8" customHeight="1" x14ac:dyDescent="0.2">
      <c r="A549" s="1098"/>
      <c r="B549" s="557" t="s">
        <v>6685</v>
      </c>
      <c r="C549" s="558"/>
      <c r="D549" s="559" t="s">
        <v>5689</v>
      </c>
      <c r="E549" s="560">
        <v>734.1</v>
      </c>
      <c r="F549" s="560">
        <v>734.1</v>
      </c>
      <c r="G549" s="560">
        <v>0</v>
      </c>
      <c r="H549" s="561">
        <v>0</v>
      </c>
    </row>
    <row r="550" spans="1:8" ht="12.8" customHeight="1" x14ac:dyDescent="0.25">
      <c r="A550" s="1098"/>
      <c r="B550" s="562" t="s">
        <v>5882</v>
      </c>
      <c r="C550" s="563" t="s">
        <v>5883</v>
      </c>
      <c r="D550" s="564" t="s">
        <v>5690</v>
      </c>
      <c r="E550" s="565">
        <v>1173.1500000000001</v>
      </c>
      <c r="F550" s="565">
        <v>526.20000000000005</v>
      </c>
      <c r="G550" s="565">
        <v>646.95000000000005</v>
      </c>
      <c r="H550" s="566">
        <v>0</v>
      </c>
    </row>
    <row r="551" spans="1:8" ht="12.8" customHeight="1" x14ac:dyDescent="0.25">
      <c r="A551" s="1098"/>
      <c r="B551" s="562" t="s">
        <v>5882</v>
      </c>
      <c r="C551" s="563" t="s">
        <v>5883</v>
      </c>
      <c r="D551" s="564" t="s">
        <v>2392</v>
      </c>
      <c r="E551" s="565">
        <v>1516.22</v>
      </c>
      <c r="F551" s="565">
        <v>1514.02</v>
      </c>
      <c r="G551" s="565">
        <v>0</v>
      </c>
      <c r="H551" s="566">
        <v>2.2000000000000002</v>
      </c>
    </row>
    <row r="552" spans="1:8" ht="12.8" customHeight="1" x14ac:dyDescent="0.2">
      <c r="A552" s="1098"/>
      <c r="B552" s="557" t="s">
        <v>6686</v>
      </c>
      <c r="C552" s="558"/>
      <c r="D552" s="559" t="s">
        <v>5689</v>
      </c>
      <c r="E552" s="560">
        <v>2689.37</v>
      </c>
      <c r="F552" s="560">
        <v>2040.22</v>
      </c>
      <c r="G552" s="560">
        <v>646.95000000000005</v>
      </c>
      <c r="H552" s="561">
        <v>2.2000000000000002</v>
      </c>
    </row>
    <row r="553" spans="1:8" ht="12.8" customHeight="1" x14ac:dyDescent="0.25">
      <c r="A553" s="1098"/>
      <c r="B553" s="562" t="s">
        <v>2415</v>
      </c>
      <c r="C553" s="563" t="s">
        <v>2416</v>
      </c>
      <c r="D553" s="564" t="s">
        <v>5690</v>
      </c>
      <c r="E553" s="565">
        <v>1350.37</v>
      </c>
      <c r="F553" s="565">
        <v>0</v>
      </c>
      <c r="G553" s="565">
        <v>0</v>
      </c>
      <c r="H553" s="566">
        <v>1350.37</v>
      </c>
    </row>
    <row r="554" spans="1:8" ht="12.8" customHeight="1" x14ac:dyDescent="0.25">
      <c r="A554" s="1098"/>
      <c r="B554" s="562" t="s">
        <v>2415</v>
      </c>
      <c r="C554" s="563" t="s">
        <v>2416</v>
      </c>
      <c r="D554" s="564" t="s">
        <v>2392</v>
      </c>
      <c r="E554" s="565">
        <v>54326.15</v>
      </c>
      <c r="F554" s="565">
        <v>52742.59</v>
      </c>
      <c r="G554" s="565">
        <v>0</v>
      </c>
      <c r="H554" s="566">
        <v>1583.56</v>
      </c>
    </row>
    <row r="555" spans="1:8" ht="12.8" customHeight="1" x14ac:dyDescent="0.2">
      <c r="A555" s="1098"/>
      <c r="B555" s="557" t="s">
        <v>6687</v>
      </c>
      <c r="C555" s="558"/>
      <c r="D555" s="559" t="s">
        <v>5689</v>
      </c>
      <c r="E555" s="560">
        <v>55676.52</v>
      </c>
      <c r="F555" s="560">
        <v>52742.59</v>
      </c>
      <c r="G555" s="560">
        <v>0</v>
      </c>
      <c r="H555" s="561">
        <v>2933.93</v>
      </c>
    </row>
    <row r="556" spans="1:8" ht="12.8" customHeight="1" x14ac:dyDescent="0.25">
      <c r="A556" s="1098"/>
      <c r="B556" s="562" t="s">
        <v>2296</v>
      </c>
      <c r="C556" s="563" t="s">
        <v>2417</v>
      </c>
      <c r="D556" s="564" t="s">
        <v>5696</v>
      </c>
      <c r="E556" s="565">
        <v>22008.65</v>
      </c>
      <c r="F556" s="565">
        <v>7564.36</v>
      </c>
      <c r="G556" s="565">
        <v>11445.5699999999</v>
      </c>
      <c r="H556" s="566">
        <v>2998.72</v>
      </c>
    </row>
    <row r="557" spans="1:8" ht="12.8" customHeight="1" x14ac:dyDescent="0.25">
      <c r="A557" s="1098"/>
      <c r="B557" s="562" t="s">
        <v>2296</v>
      </c>
      <c r="C557" s="563" t="s">
        <v>2417</v>
      </c>
      <c r="D557" s="564" t="s">
        <v>5690</v>
      </c>
      <c r="E557" s="565">
        <v>14731.38</v>
      </c>
      <c r="F557" s="565">
        <v>4011.54</v>
      </c>
      <c r="G557" s="565">
        <v>7647.28</v>
      </c>
      <c r="H557" s="566">
        <v>3072.56</v>
      </c>
    </row>
    <row r="558" spans="1:8" ht="12.8" customHeight="1" x14ac:dyDescent="0.25">
      <c r="A558" s="1098"/>
      <c r="B558" s="562" t="s">
        <v>2296</v>
      </c>
      <c r="C558" s="563" t="s">
        <v>2417</v>
      </c>
      <c r="D558" s="564" t="s">
        <v>2392</v>
      </c>
      <c r="E558" s="565">
        <v>1004953.11</v>
      </c>
      <c r="F558" s="565">
        <v>956855.43</v>
      </c>
      <c r="G558" s="565">
        <v>35449.709999999897</v>
      </c>
      <c r="H558" s="566">
        <v>12647.97</v>
      </c>
    </row>
    <row r="559" spans="1:8" ht="12.8" customHeight="1" x14ac:dyDescent="0.2">
      <c r="A559" s="1098"/>
      <c r="B559" s="557" t="s">
        <v>6688</v>
      </c>
      <c r="C559" s="558"/>
      <c r="D559" s="559" t="s">
        <v>5689</v>
      </c>
      <c r="E559" s="560">
        <v>1041693.14</v>
      </c>
      <c r="F559" s="560">
        <v>968431.33</v>
      </c>
      <c r="G559" s="560">
        <v>54542.559999999801</v>
      </c>
      <c r="H559" s="561">
        <v>18719.25</v>
      </c>
    </row>
    <row r="560" spans="1:8" ht="12.8" customHeight="1" x14ac:dyDescent="0.25">
      <c r="A560" s="1098"/>
      <c r="B560" s="562" t="s">
        <v>2418</v>
      </c>
      <c r="C560" s="563" t="s">
        <v>2419</v>
      </c>
      <c r="D560" s="564" t="s">
        <v>5696</v>
      </c>
      <c r="E560" s="565">
        <v>2714.38</v>
      </c>
      <c r="F560" s="565">
        <v>0</v>
      </c>
      <c r="G560" s="565">
        <v>1012.15</v>
      </c>
      <c r="H560" s="566">
        <v>1702.23</v>
      </c>
    </row>
    <row r="561" spans="1:8" ht="12.8" customHeight="1" x14ac:dyDescent="0.25">
      <c r="A561" s="1098"/>
      <c r="B561" s="562" t="s">
        <v>2418</v>
      </c>
      <c r="C561" s="563" t="s">
        <v>2419</v>
      </c>
      <c r="D561" s="564" t="s">
        <v>5690</v>
      </c>
      <c r="E561" s="565">
        <v>1763</v>
      </c>
      <c r="F561" s="565">
        <v>1763</v>
      </c>
      <c r="G561" s="565">
        <v>0</v>
      </c>
      <c r="H561" s="566">
        <v>0</v>
      </c>
    </row>
    <row r="562" spans="1:8" ht="12.8" customHeight="1" x14ac:dyDescent="0.25">
      <c r="A562" s="1098"/>
      <c r="B562" s="562" t="s">
        <v>2418</v>
      </c>
      <c r="C562" s="563" t="s">
        <v>2419</v>
      </c>
      <c r="D562" s="564" t="s">
        <v>2392</v>
      </c>
      <c r="E562" s="565">
        <v>24885.41</v>
      </c>
      <c r="F562" s="565">
        <v>21471.4</v>
      </c>
      <c r="G562" s="565">
        <v>1347</v>
      </c>
      <c r="H562" s="566">
        <v>2067.0100000000002</v>
      </c>
    </row>
    <row r="563" spans="1:8" ht="12.8" customHeight="1" x14ac:dyDescent="0.2">
      <c r="A563" s="1098"/>
      <c r="B563" s="557" t="s">
        <v>6689</v>
      </c>
      <c r="C563" s="558"/>
      <c r="D563" s="559" t="s">
        <v>5689</v>
      </c>
      <c r="E563" s="560">
        <v>29362.79</v>
      </c>
      <c r="F563" s="560">
        <v>23234.400000000001</v>
      </c>
      <c r="G563" s="560">
        <v>2359.15</v>
      </c>
      <c r="H563" s="561">
        <v>3769.24</v>
      </c>
    </row>
    <row r="564" spans="1:8" ht="12.8" customHeight="1" x14ac:dyDescent="0.25">
      <c r="A564" s="1098"/>
      <c r="B564" s="567" t="s">
        <v>2420</v>
      </c>
      <c r="C564" s="568" t="s">
        <v>2421</v>
      </c>
      <c r="D564" s="569" t="s">
        <v>2392</v>
      </c>
      <c r="E564" s="570">
        <v>1922.5</v>
      </c>
      <c r="F564" s="570">
        <v>1922.5</v>
      </c>
      <c r="G564" s="570">
        <v>0</v>
      </c>
      <c r="H564" s="571">
        <v>0</v>
      </c>
    </row>
    <row r="565" spans="1:8" ht="25.85" customHeight="1" x14ac:dyDescent="0.2">
      <c r="A565" s="1098">
        <v>93</v>
      </c>
      <c r="B565" s="531" t="s">
        <v>5684</v>
      </c>
      <c r="C565" s="532" t="s">
        <v>5685</v>
      </c>
      <c r="D565" s="532" t="s">
        <v>5686</v>
      </c>
      <c r="E565" s="532" t="s">
        <v>6552</v>
      </c>
      <c r="F565" s="532" t="s">
        <v>5961</v>
      </c>
      <c r="G565" s="532" t="s">
        <v>5962</v>
      </c>
      <c r="H565" s="533" t="s">
        <v>308</v>
      </c>
    </row>
    <row r="566" spans="1:8" ht="12.8" customHeight="1" x14ac:dyDescent="0.2">
      <c r="A566" s="1098"/>
      <c r="B566" s="557" t="s">
        <v>6690</v>
      </c>
      <c r="C566" s="558"/>
      <c r="D566" s="559" t="s">
        <v>5689</v>
      </c>
      <c r="E566" s="560">
        <v>1922.5</v>
      </c>
      <c r="F566" s="560">
        <v>1922.5</v>
      </c>
      <c r="G566" s="560">
        <v>0</v>
      </c>
      <c r="H566" s="561">
        <v>0</v>
      </c>
    </row>
    <row r="567" spans="1:8" ht="12.8" customHeight="1" x14ac:dyDescent="0.25">
      <c r="A567" s="1098"/>
      <c r="B567" s="562" t="s">
        <v>2422</v>
      </c>
      <c r="C567" s="563" t="s">
        <v>2423</v>
      </c>
      <c r="D567" s="564" t="s">
        <v>5696</v>
      </c>
      <c r="E567" s="565">
        <v>49710.66</v>
      </c>
      <c r="F567" s="565">
        <v>4437.6099999999997</v>
      </c>
      <c r="G567" s="565">
        <v>40568.879999999997</v>
      </c>
      <c r="H567" s="566">
        <v>4704.17</v>
      </c>
    </row>
    <row r="568" spans="1:8" ht="12.8" customHeight="1" x14ac:dyDescent="0.25">
      <c r="A568" s="1098"/>
      <c r="B568" s="562" t="s">
        <v>2422</v>
      </c>
      <c r="C568" s="563" t="s">
        <v>2423</v>
      </c>
      <c r="D568" s="564" t="s">
        <v>5690</v>
      </c>
      <c r="E568" s="565">
        <v>106</v>
      </c>
      <c r="F568" s="565">
        <v>0</v>
      </c>
      <c r="G568" s="565">
        <v>106</v>
      </c>
      <c r="H568" s="566">
        <v>0</v>
      </c>
    </row>
    <row r="569" spans="1:8" ht="12.8" customHeight="1" x14ac:dyDescent="0.25">
      <c r="A569" s="1098"/>
      <c r="B569" s="562" t="s">
        <v>2422</v>
      </c>
      <c r="C569" s="563" t="s">
        <v>2423</v>
      </c>
      <c r="D569" s="564" t="s">
        <v>2392</v>
      </c>
      <c r="E569" s="565">
        <v>278634.8</v>
      </c>
      <c r="F569" s="565">
        <v>256537.58</v>
      </c>
      <c r="G569" s="565">
        <v>681.6</v>
      </c>
      <c r="H569" s="566">
        <v>21415.62</v>
      </c>
    </row>
    <row r="570" spans="1:8" ht="12.8" customHeight="1" x14ac:dyDescent="0.2">
      <c r="A570" s="1098"/>
      <c r="B570" s="557" t="s">
        <v>6691</v>
      </c>
      <c r="C570" s="558"/>
      <c r="D570" s="559" t="s">
        <v>5689</v>
      </c>
      <c r="E570" s="560">
        <v>328451.46000000002</v>
      </c>
      <c r="F570" s="560">
        <v>260975.19</v>
      </c>
      <c r="G570" s="560">
        <v>41356.480000000003</v>
      </c>
      <c r="H570" s="561">
        <v>26119.79</v>
      </c>
    </row>
    <row r="571" spans="1:8" ht="12.8" customHeight="1" x14ac:dyDescent="0.25">
      <c r="A571" s="1098"/>
      <c r="B571" s="562" t="s">
        <v>2424</v>
      </c>
      <c r="C571" s="563" t="s">
        <v>2425</v>
      </c>
      <c r="D571" s="564" t="s">
        <v>5696</v>
      </c>
      <c r="E571" s="565">
        <v>4880.83</v>
      </c>
      <c r="F571" s="565">
        <v>59.08</v>
      </c>
      <c r="G571" s="565">
        <v>0</v>
      </c>
      <c r="H571" s="566">
        <v>4821.75</v>
      </c>
    </row>
    <row r="572" spans="1:8" ht="12.8" customHeight="1" x14ac:dyDescent="0.25">
      <c r="A572" s="1098"/>
      <c r="B572" s="562" t="s">
        <v>2424</v>
      </c>
      <c r="C572" s="563" t="s">
        <v>2425</v>
      </c>
      <c r="D572" s="564" t="s">
        <v>5690</v>
      </c>
      <c r="E572" s="565">
        <v>6899.87</v>
      </c>
      <c r="F572" s="565">
        <v>161.62</v>
      </c>
      <c r="G572" s="565">
        <v>0</v>
      </c>
      <c r="H572" s="566">
        <v>6738.25</v>
      </c>
    </row>
    <row r="573" spans="1:8" ht="12.8" customHeight="1" x14ac:dyDescent="0.25">
      <c r="A573" s="1098"/>
      <c r="B573" s="562" t="s">
        <v>2424</v>
      </c>
      <c r="C573" s="563" t="s">
        <v>2425</v>
      </c>
      <c r="D573" s="564" t="s">
        <v>2392</v>
      </c>
      <c r="E573" s="565">
        <v>253066.37</v>
      </c>
      <c r="F573" s="565">
        <v>242663.56</v>
      </c>
      <c r="G573" s="565">
        <v>396.37</v>
      </c>
      <c r="H573" s="566">
        <v>10006.44</v>
      </c>
    </row>
    <row r="574" spans="1:8" ht="12.8" customHeight="1" x14ac:dyDescent="0.2">
      <c r="A574" s="1098"/>
      <c r="B574" s="557" t="s">
        <v>6692</v>
      </c>
      <c r="C574" s="558"/>
      <c r="D574" s="559" t="s">
        <v>5689</v>
      </c>
      <c r="E574" s="560">
        <v>264847.07</v>
      </c>
      <c r="F574" s="560">
        <v>242884.26</v>
      </c>
      <c r="G574" s="560">
        <v>396.37</v>
      </c>
      <c r="H574" s="561">
        <v>21566.44</v>
      </c>
    </row>
    <row r="575" spans="1:8" ht="12.8" customHeight="1" x14ac:dyDescent="0.25">
      <c r="A575" s="1098"/>
      <c r="B575" s="562" t="s">
        <v>2426</v>
      </c>
      <c r="C575" s="563" t="s">
        <v>2427</v>
      </c>
      <c r="D575" s="564" t="s">
        <v>5705</v>
      </c>
      <c r="E575" s="565">
        <v>3840</v>
      </c>
      <c r="F575" s="565">
        <v>0</v>
      </c>
      <c r="G575" s="565">
        <v>0</v>
      </c>
      <c r="H575" s="566">
        <v>3840</v>
      </c>
    </row>
    <row r="576" spans="1:8" ht="12.8" customHeight="1" x14ac:dyDescent="0.25">
      <c r="A576" s="1098"/>
      <c r="B576" s="562" t="s">
        <v>2426</v>
      </c>
      <c r="C576" s="563" t="s">
        <v>2427</v>
      </c>
      <c r="D576" s="564" t="s">
        <v>5696</v>
      </c>
      <c r="E576" s="565">
        <v>3773</v>
      </c>
      <c r="F576" s="565">
        <v>0</v>
      </c>
      <c r="G576" s="565">
        <v>0</v>
      </c>
      <c r="H576" s="566">
        <v>3773</v>
      </c>
    </row>
    <row r="577" spans="1:8" ht="12.8" customHeight="1" x14ac:dyDescent="0.25">
      <c r="A577" s="1098"/>
      <c r="B577" s="562" t="s">
        <v>2426</v>
      </c>
      <c r="C577" s="563" t="s">
        <v>2427</v>
      </c>
      <c r="D577" s="564" t="s">
        <v>5690</v>
      </c>
      <c r="E577" s="565">
        <v>14522.16</v>
      </c>
      <c r="F577" s="565">
        <v>4461.05</v>
      </c>
      <c r="G577" s="565">
        <v>3757.05</v>
      </c>
      <c r="H577" s="566">
        <v>6304.06</v>
      </c>
    </row>
    <row r="578" spans="1:8" ht="12.8" customHeight="1" x14ac:dyDescent="0.25">
      <c r="A578" s="1098"/>
      <c r="B578" s="562" t="s">
        <v>2426</v>
      </c>
      <c r="C578" s="563" t="s">
        <v>2427</v>
      </c>
      <c r="D578" s="564" t="s">
        <v>2392</v>
      </c>
      <c r="E578" s="565">
        <v>221727.5</v>
      </c>
      <c r="F578" s="565">
        <v>217986.32</v>
      </c>
      <c r="G578" s="565">
        <v>1952.91</v>
      </c>
      <c r="H578" s="566">
        <v>1788.27</v>
      </c>
    </row>
    <row r="579" spans="1:8" ht="12.8" customHeight="1" x14ac:dyDescent="0.2">
      <c r="A579" s="1098"/>
      <c r="B579" s="557" t="s">
        <v>6693</v>
      </c>
      <c r="C579" s="558"/>
      <c r="D579" s="559" t="s">
        <v>5689</v>
      </c>
      <c r="E579" s="560">
        <v>243862.66</v>
      </c>
      <c r="F579" s="560">
        <v>222447.37</v>
      </c>
      <c r="G579" s="560">
        <v>5709.96</v>
      </c>
      <c r="H579" s="561">
        <v>15705.33</v>
      </c>
    </row>
    <row r="580" spans="1:8" ht="12.8" customHeight="1" x14ac:dyDescent="0.25">
      <c r="A580" s="1098"/>
      <c r="B580" s="562" t="s">
        <v>2428</v>
      </c>
      <c r="C580" s="563" t="s">
        <v>2429</v>
      </c>
      <c r="D580" s="564" t="s">
        <v>5690</v>
      </c>
      <c r="E580" s="565">
        <v>9658.99</v>
      </c>
      <c r="F580" s="565">
        <v>8250.5</v>
      </c>
      <c r="G580" s="565">
        <v>0</v>
      </c>
      <c r="H580" s="566">
        <v>1408.49</v>
      </c>
    </row>
    <row r="581" spans="1:8" ht="12.8" customHeight="1" x14ac:dyDescent="0.25">
      <c r="A581" s="1098"/>
      <c r="B581" s="562" t="s">
        <v>2428</v>
      </c>
      <c r="C581" s="563" t="s">
        <v>2429</v>
      </c>
      <c r="D581" s="564" t="s">
        <v>2392</v>
      </c>
      <c r="E581" s="565">
        <v>642892.18999999994</v>
      </c>
      <c r="F581" s="565">
        <v>639656.72</v>
      </c>
      <c r="G581" s="565">
        <v>3235.4700000000998</v>
      </c>
      <c r="H581" s="566">
        <v>0</v>
      </c>
    </row>
    <row r="582" spans="1:8" ht="12.8" customHeight="1" x14ac:dyDescent="0.2">
      <c r="A582" s="1098"/>
      <c r="B582" s="557" t="s">
        <v>6694</v>
      </c>
      <c r="C582" s="558"/>
      <c r="D582" s="559" t="s">
        <v>5689</v>
      </c>
      <c r="E582" s="560">
        <v>652551.18000000005</v>
      </c>
      <c r="F582" s="560">
        <v>647907.22</v>
      </c>
      <c r="G582" s="560">
        <v>3235.4700000000998</v>
      </c>
      <c r="H582" s="561">
        <v>1408.49</v>
      </c>
    </row>
    <row r="583" spans="1:8" ht="12.8" customHeight="1" x14ac:dyDescent="0.25">
      <c r="A583" s="1098"/>
      <c r="B583" s="562" t="s">
        <v>2430</v>
      </c>
      <c r="C583" s="563" t="s">
        <v>178</v>
      </c>
      <c r="D583" s="564" t="s">
        <v>5696</v>
      </c>
      <c r="E583" s="565">
        <v>6072.96</v>
      </c>
      <c r="F583" s="565">
        <v>0</v>
      </c>
      <c r="G583" s="565">
        <v>4763.4799999999996</v>
      </c>
      <c r="H583" s="566">
        <v>1309.48</v>
      </c>
    </row>
    <row r="584" spans="1:8" ht="12.8" customHeight="1" x14ac:dyDescent="0.25">
      <c r="A584" s="1098"/>
      <c r="B584" s="562" t="s">
        <v>2430</v>
      </c>
      <c r="C584" s="563" t="s">
        <v>178</v>
      </c>
      <c r="D584" s="564" t="s">
        <v>5690</v>
      </c>
      <c r="E584" s="565">
        <v>6474.88</v>
      </c>
      <c r="F584" s="565">
        <v>0</v>
      </c>
      <c r="G584" s="565">
        <v>6474.88</v>
      </c>
      <c r="H584" s="566">
        <v>0</v>
      </c>
    </row>
    <row r="585" spans="1:8" ht="13.25" customHeight="1" x14ac:dyDescent="0.25">
      <c r="A585" s="1098"/>
      <c r="B585" s="562" t="s">
        <v>2430</v>
      </c>
      <c r="C585" s="563" t="s">
        <v>178</v>
      </c>
      <c r="D585" s="564" t="s">
        <v>2392</v>
      </c>
      <c r="E585" s="565">
        <v>2000</v>
      </c>
      <c r="F585" s="565">
        <v>2000</v>
      </c>
      <c r="G585" s="565">
        <v>0</v>
      </c>
      <c r="H585" s="566">
        <v>0</v>
      </c>
    </row>
    <row r="586" spans="1:8" ht="12.8" customHeight="1" x14ac:dyDescent="0.2">
      <c r="A586" s="1098"/>
      <c r="B586" s="557" t="s">
        <v>6695</v>
      </c>
      <c r="C586" s="558"/>
      <c r="D586" s="559" t="s">
        <v>5689</v>
      </c>
      <c r="E586" s="560">
        <v>14547.84</v>
      </c>
      <c r="F586" s="560">
        <v>2000</v>
      </c>
      <c r="G586" s="560">
        <v>11238.36</v>
      </c>
      <c r="H586" s="561">
        <v>1309.48</v>
      </c>
    </row>
    <row r="587" spans="1:8" ht="12.8" customHeight="1" x14ac:dyDescent="0.25">
      <c r="A587" s="1098"/>
      <c r="B587" s="562" t="s">
        <v>2431</v>
      </c>
      <c r="C587" s="563" t="s">
        <v>2432</v>
      </c>
      <c r="D587" s="564" t="s">
        <v>5694</v>
      </c>
      <c r="E587" s="565">
        <v>134.75</v>
      </c>
      <c r="F587" s="565">
        <v>0</v>
      </c>
      <c r="G587" s="565">
        <v>134.75</v>
      </c>
      <c r="H587" s="566">
        <v>0</v>
      </c>
    </row>
    <row r="588" spans="1:8" ht="12.8" customHeight="1" x14ac:dyDescent="0.25">
      <c r="A588" s="1098"/>
      <c r="B588" s="562" t="s">
        <v>2431</v>
      </c>
      <c r="C588" s="563" t="s">
        <v>2432</v>
      </c>
      <c r="D588" s="564" t="s">
        <v>5696</v>
      </c>
      <c r="E588" s="565">
        <v>9660.4599999999991</v>
      </c>
      <c r="F588" s="565">
        <v>0</v>
      </c>
      <c r="G588" s="565">
        <v>498</v>
      </c>
      <c r="H588" s="566">
        <v>9162.4599999999991</v>
      </c>
    </row>
    <row r="589" spans="1:8" ht="12.8" customHeight="1" x14ac:dyDescent="0.25">
      <c r="A589" s="1098"/>
      <c r="B589" s="562" t="s">
        <v>2431</v>
      </c>
      <c r="C589" s="563" t="s">
        <v>2432</v>
      </c>
      <c r="D589" s="564" t="s">
        <v>5690</v>
      </c>
      <c r="E589" s="565">
        <v>23994.84</v>
      </c>
      <c r="F589" s="565">
        <v>2279.67</v>
      </c>
      <c r="G589" s="565">
        <v>12470.58</v>
      </c>
      <c r="H589" s="566">
        <v>9244.59</v>
      </c>
    </row>
    <row r="590" spans="1:8" ht="12.8" customHeight="1" x14ac:dyDescent="0.25">
      <c r="A590" s="1098"/>
      <c r="B590" s="562" t="s">
        <v>2431</v>
      </c>
      <c r="C590" s="563" t="s">
        <v>2432</v>
      </c>
      <c r="D590" s="564" t="s">
        <v>2392</v>
      </c>
      <c r="E590" s="565">
        <v>1468532.4</v>
      </c>
      <c r="F590" s="565">
        <v>1438107.33</v>
      </c>
      <c r="G590" s="565">
        <v>6340.99</v>
      </c>
      <c r="H590" s="566">
        <v>24084.080000000002</v>
      </c>
    </row>
    <row r="591" spans="1:8" ht="12.8" customHeight="1" x14ac:dyDescent="0.2">
      <c r="A591" s="1098"/>
      <c r="B591" s="557" t="s">
        <v>6696</v>
      </c>
      <c r="C591" s="558"/>
      <c r="D591" s="559" t="s">
        <v>5689</v>
      </c>
      <c r="E591" s="560">
        <v>1502322.45</v>
      </c>
      <c r="F591" s="560">
        <v>1440387</v>
      </c>
      <c r="G591" s="560">
        <v>19444.32</v>
      </c>
      <c r="H591" s="561">
        <v>42491.13</v>
      </c>
    </row>
    <row r="592" spans="1:8" ht="12.8" customHeight="1" x14ac:dyDescent="0.25">
      <c r="A592" s="1098"/>
      <c r="B592" s="562" t="s">
        <v>2433</v>
      </c>
      <c r="C592" s="563" t="s">
        <v>236</v>
      </c>
      <c r="D592" s="564" t="s">
        <v>5696</v>
      </c>
      <c r="E592" s="565">
        <v>23</v>
      </c>
      <c r="F592" s="565">
        <v>0</v>
      </c>
      <c r="G592" s="565">
        <v>0</v>
      </c>
      <c r="H592" s="566">
        <v>23</v>
      </c>
    </row>
    <row r="593" spans="1:8" ht="12.8" customHeight="1" x14ac:dyDescent="0.25">
      <c r="A593" s="1098"/>
      <c r="B593" s="562" t="s">
        <v>2433</v>
      </c>
      <c r="C593" s="563" t="s">
        <v>236</v>
      </c>
      <c r="D593" s="564" t="s">
        <v>5690</v>
      </c>
      <c r="E593" s="565">
        <v>950</v>
      </c>
      <c r="F593" s="565">
        <v>599.99</v>
      </c>
      <c r="G593" s="565">
        <v>350</v>
      </c>
      <c r="H593" s="566">
        <v>0.01</v>
      </c>
    </row>
    <row r="594" spans="1:8" ht="12.8" customHeight="1" x14ac:dyDescent="0.25">
      <c r="A594" s="1098"/>
      <c r="B594" s="562" t="s">
        <v>2433</v>
      </c>
      <c r="C594" s="563" t="s">
        <v>236</v>
      </c>
      <c r="D594" s="564" t="s">
        <v>2392</v>
      </c>
      <c r="E594" s="565">
        <v>1346884.45</v>
      </c>
      <c r="F594" s="565">
        <v>1345032.85</v>
      </c>
      <c r="G594" s="565">
        <v>945</v>
      </c>
      <c r="H594" s="566">
        <v>906.6</v>
      </c>
    </row>
    <row r="595" spans="1:8" ht="12.8" customHeight="1" x14ac:dyDescent="0.2">
      <c r="A595" s="1098"/>
      <c r="B595" s="557" t="s">
        <v>6697</v>
      </c>
      <c r="C595" s="558"/>
      <c r="D595" s="559" t="s">
        <v>5689</v>
      </c>
      <c r="E595" s="560">
        <v>1347857.45</v>
      </c>
      <c r="F595" s="560">
        <v>1345632.84</v>
      </c>
      <c r="G595" s="560">
        <v>1295</v>
      </c>
      <c r="H595" s="561">
        <v>929.61</v>
      </c>
    </row>
    <row r="596" spans="1:8" ht="12.8" customHeight="1" x14ac:dyDescent="0.25">
      <c r="A596" s="1098"/>
      <c r="B596" s="562" t="s">
        <v>2293</v>
      </c>
      <c r="C596" s="563" t="s">
        <v>2434</v>
      </c>
      <c r="D596" s="564" t="s">
        <v>5696</v>
      </c>
      <c r="E596" s="565">
        <v>18994.22</v>
      </c>
      <c r="F596" s="565">
        <v>8709.99</v>
      </c>
      <c r="G596" s="565">
        <v>4659.5</v>
      </c>
      <c r="H596" s="566">
        <v>5624.73</v>
      </c>
    </row>
    <row r="597" spans="1:8" ht="12.8" customHeight="1" x14ac:dyDescent="0.25">
      <c r="A597" s="1098"/>
      <c r="B597" s="562" t="s">
        <v>2293</v>
      </c>
      <c r="C597" s="563" t="s">
        <v>2434</v>
      </c>
      <c r="D597" s="564" t="s">
        <v>5690</v>
      </c>
      <c r="E597" s="565">
        <v>1242.7</v>
      </c>
      <c r="F597" s="565">
        <v>0</v>
      </c>
      <c r="G597" s="565">
        <v>490</v>
      </c>
      <c r="H597" s="566">
        <v>752.7</v>
      </c>
    </row>
    <row r="598" spans="1:8" ht="12.8" customHeight="1" x14ac:dyDescent="0.25">
      <c r="A598" s="1098"/>
      <c r="B598" s="562" t="s">
        <v>2293</v>
      </c>
      <c r="C598" s="563" t="s">
        <v>2434</v>
      </c>
      <c r="D598" s="564" t="s">
        <v>2392</v>
      </c>
      <c r="E598" s="565">
        <v>61277.29</v>
      </c>
      <c r="F598" s="565">
        <v>45723.3</v>
      </c>
      <c r="G598" s="565">
        <v>3872.84</v>
      </c>
      <c r="H598" s="566">
        <v>11681.15</v>
      </c>
    </row>
    <row r="599" spans="1:8" ht="12.8" customHeight="1" x14ac:dyDescent="0.2">
      <c r="A599" s="1098"/>
      <c r="B599" s="557" t="s">
        <v>6698</v>
      </c>
      <c r="C599" s="558"/>
      <c r="D599" s="559" t="s">
        <v>5689</v>
      </c>
      <c r="E599" s="560">
        <v>81514.210000000006</v>
      </c>
      <c r="F599" s="560">
        <v>54433.29</v>
      </c>
      <c r="G599" s="560">
        <v>9022.34</v>
      </c>
      <c r="H599" s="561">
        <v>18058.580000000002</v>
      </c>
    </row>
    <row r="600" spans="1:8" ht="12.8" customHeight="1" x14ac:dyDescent="0.25">
      <c r="A600" s="1098"/>
      <c r="B600" s="562" t="s">
        <v>2295</v>
      </c>
      <c r="C600" s="563" t="s">
        <v>2435</v>
      </c>
      <c r="D600" s="564" t="s">
        <v>5696</v>
      </c>
      <c r="E600" s="565">
        <v>1046.94</v>
      </c>
      <c r="F600" s="565">
        <v>0</v>
      </c>
      <c r="G600" s="565">
        <v>0</v>
      </c>
      <c r="H600" s="566">
        <v>1046.94</v>
      </c>
    </row>
    <row r="601" spans="1:8" ht="12.8" customHeight="1" x14ac:dyDescent="0.25">
      <c r="A601" s="1098"/>
      <c r="B601" s="562" t="s">
        <v>2295</v>
      </c>
      <c r="C601" s="563" t="s">
        <v>2435</v>
      </c>
      <c r="D601" s="564" t="s">
        <v>5690</v>
      </c>
      <c r="E601" s="565">
        <v>98</v>
      </c>
      <c r="F601" s="565">
        <v>0</v>
      </c>
      <c r="G601" s="565">
        <v>0</v>
      </c>
      <c r="H601" s="566">
        <v>98</v>
      </c>
    </row>
    <row r="602" spans="1:8" ht="12.8" customHeight="1" x14ac:dyDescent="0.25">
      <c r="A602" s="1098"/>
      <c r="B602" s="562" t="s">
        <v>2295</v>
      </c>
      <c r="C602" s="563" t="s">
        <v>2435</v>
      </c>
      <c r="D602" s="564" t="s">
        <v>2392</v>
      </c>
      <c r="E602" s="565">
        <v>32105.22</v>
      </c>
      <c r="F602" s="565">
        <v>27779.37</v>
      </c>
      <c r="G602" s="565">
        <v>256.2</v>
      </c>
      <c r="H602" s="566">
        <v>4069.65</v>
      </c>
    </row>
    <row r="603" spans="1:8" ht="12.8" customHeight="1" x14ac:dyDescent="0.2">
      <c r="A603" s="1098"/>
      <c r="B603" s="557" t="s">
        <v>6699</v>
      </c>
      <c r="C603" s="558"/>
      <c r="D603" s="559" t="s">
        <v>5689</v>
      </c>
      <c r="E603" s="560">
        <v>33250.160000000003</v>
      </c>
      <c r="F603" s="560">
        <v>27779.37</v>
      </c>
      <c r="G603" s="560">
        <v>256.2</v>
      </c>
      <c r="H603" s="561">
        <v>5214.59</v>
      </c>
    </row>
    <row r="604" spans="1:8" ht="12.8" customHeight="1" x14ac:dyDescent="0.25">
      <c r="A604" s="1098"/>
      <c r="B604" s="562" t="s">
        <v>2436</v>
      </c>
      <c r="C604" s="563" t="s">
        <v>247</v>
      </c>
      <c r="D604" s="564" t="s">
        <v>2392</v>
      </c>
      <c r="E604" s="565">
        <v>33560</v>
      </c>
      <c r="F604" s="565">
        <v>33560</v>
      </c>
      <c r="G604" s="565">
        <v>0</v>
      </c>
      <c r="H604" s="566">
        <v>0</v>
      </c>
    </row>
    <row r="605" spans="1:8" ht="12.8" customHeight="1" x14ac:dyDescent="0.2">
      <c r="A605" s="1098"/>
      <c r="B605" s="557" t="s">
        <v>6700</v>
      </c>
      <c r="C605" s="558"/>
      <c r="D605" s="559" t="s">
        <v>5689</v>
      </c>
      <c r="E605" s="560">
        <v>33560</v>
      </c>
      <c r="F605" s="560">
        <v>33560</v>
      </c>
      <c r="G605" s="560">
        <v>0</v>
      </c>
      <c r="H605" s="561">
        <v>0</v>
      </c>
    </row>
    <row r="606" spans="1:8" ht="12.8" customHeight="1" x14ac:dyDescent="0.25">
      <c r="A606" s="1098"/>
      <c r="B606" s="562" t="s">
        <v>2437</v>
      </c>
      <c r="C606" s="563" t="s">
        <v>2438</v>
      </c>
      <c r="D606" s="564" t="s">
        <v>5696</v>
      </c>
      <c r="E606" s="565">
        <v>2392</v>
      </c>
      <c r="F606" s="565">
        <v>0</v>
      </c>
      <c r="G606" s="565">
        <v>2392</v>
      </c>
      <c r="H606" s="566">
        <v>0</v>
      </c>
    </row>
    <row r="607" spans="1:8" ht="12.8" customHeight="1" x14ac:dyDescent="0.25">
      <c r="A607" s="1098"/>
      <c r="B607" s="562" t="s">
        <v>2437</v>
      </c>
      <c r="C607" s="563" t="s">
        <v>2438</v>
      </c>
      <c r="D607" s="564" t="s">
        <v>5690</v>
      </c>
      <c r="E607" s="565">
        <v>2845.3</v>
      </c>
      <c r="F607" s="565">
        <v>0</v>
      </c>
      <c r="G607" s="565">
        <v>2500</v>
      </c>
      <c r="H607" s="566">
        <v>345.3</v>
      </c>
    </row>
    <row r="608" spans="1:8" ht="12.8" customHeight="1" x14ac:dyDescent="0.25">
      <c r="A608" s="1098"/>
      <c r="B608" s="562" t="s">
        <v>2437</v>
      </c>
      <c r="C608" s="563" t="s">
        <v>2438</v>
      </c>
      <c r="D608" s="564" t="s">
        <v>2392</v>
      </c>
      <c r="E608" s="565">
        <v>15553.8</v>
      </c>
      <c r="F608" s="565">
        <v>14514.68</v>
      </c>
      <c r="G608" s="565">
        <v>0</v>
      </c>
      <c r="H608" s="566">
        <v>1039.1199999999999</v>
      </c>
    </row>
    <row r="609" spans="1:8" ht="12.8" customHeight="1" x14ac:dyDescent="0.2">
      <c r="A609" s="1098"/>
      <c r="B609" s="557" t="s">
        <v>6701</v>
      </c>
      <c r="C609" s="558"/>
      <c r="D609" s="559" t="s">
        <v>5689</v>
      </c>
      <c r="E609" s="560">
        <v>20791.099999999999</v>
      </c>
      <c r="F609" s="560">
        <v>14514.68</v>
      </c>
      <c r="G609" s="560">
        <v>4892</v>
      </c>
      <c r="H609" s="561">
        <v>1384.42</v>
      </c>
    </row>
    <row r="610" spans="1:8" ht="12.8" customHeight="1" x14ac:dyDescent="0.25">
      <c r="A610" s="1098"/>
      <c r="B610" s="562" t="s">
        <v>2439</v>
      </c>
      <c r="C610" s="563" t="s">
        <v>237</v>
      </c>
      <c r="D610" s="564" t="s">
        <v>5690</v>
      </c>
      <c r="E610" s="565">
        <v>1321</v>
      </c>
      <c r="F610" s="565">
        <v>0</v>
      </c>
      <c r="G610" s="565">
        <v>981</v>
      </c>
      <c r="H610" s="566">
        <v>340</v>
      </c>
    </row>
    <row r="611" spans="1:8" ht="12.8" customHeight="1" x14ac:dyDescent="0.25">
      <c r="A611" s="1098"/>
      <c r="B611" s="562" t="s">
        <v>2439</v>
      </c>
      <c r="C611" s="563" t="s">
        <v>237</v>
      </c>
      <c r="D611" s="564" t="s">
        <v>2392</v>
      </c>
      <c r="E611" s="565">
        <v>412231.26</v>
      </c>
      <c r="F611" s="565">
        <v>401137.77</v>
      </c>
      <c r="G611" s="565">
        <v>9575.51</v>
      </c>
      <c r="H611" s="566">
        <v>1517.98</v>
      </c>
    </row>
    <row r="612" spans="1:8" ht="12.8" customHeight="1" x14ac:dyDescent="0.2">
      <c r="A612" s="1098"/>
      <c r="B612" s="557" t="s">
        <v>6702</v>
      </c>
      <c r="C612" s="558"/>
      <c r="D612" s="559" t="s">
        <v>5689</v>
      </c>
      <c r="E612" s="560">
        <v>413552.26</v>
      </c>
      <c r="F612" s="560">
        <v>401137.77</v>
      </c>
      <c r="G612" s="560">
        <v>10556.51</v>
      </c>
      <c r="H612" s="561">
        <v>1857.98</v>
      </c>
    </row>
    <row r="613" spans="1:8" ht="12.8" customHeight="1" x14ac:dyDescent="0.25">
      <c r="A613" s="1098"/>
      <c r="B613" s="562" t="s">
        <v>2440</v>
      </c>
      <c r="C613" s="563" t="s">
        <v>2441</v>
      </c>
      <c r="D613" s="564" t="s">
        <v>2392</v>
      </c>
      <c r="E613" s="565">
        <v>104587.95</v>
      </c>
      <c r="F613" s="565">
        <v>100915.58</v>
      </c>
      <c r="G613" s="565">
        <v>0</v>
      </c>
      <c r="H613" s="566">
        <v>3672.37</v>
      </c>
    </row>
    <row r="614" spans="1:8" ht="12.8" customHeight="1" x14ac:dyDescent="0.2">
      <c r="A614" s="1098"/>
      <c r="B614" s="557" t="s">
        <v>6703</v>
      </c>
      <c r="C614" s="558"/>
      <c r="D614" s="559" t="s">
        <v>5689</v>
      </c>
      <c r="E614" s="560">
        <v>104587.95</v>
      </c>
      <c r="F614" s="560">
        <v>100915.58</v>
      </c>
      <c r="G614" s="560">
        <v>0</v>
      </c>
      <c r="H614" s="561">
        <v>3672.37</v>
      </c>
    </row>
    <row r="615" spans="1:8" ht="12.8" customHeight="1" x14ac:dyDescent="0.25">
      <c r="A615" s="1098"/>
      <c r="B615" s="562" t="s">
        <v>2442</v>
      </c>
      <c r="C615" s="563" t="s">
        <v>2443</v>
      </c>
      <c r="D615" s="564" t="s">
        <v>5696</v>
      </c>
      <c r="E615" s="565">
        <v>2398.5500000000002</v>
      </c>
      <c r="F615" s="565">
        <v>0</v>
      </c>
      <c r="G615" s="565">
        <v>1198.55</v>
      </c>
      <c r="H615" s="566">
        <v>1200</v>
      </c>
    </row>
    <row r="616" spans="1:8" ht="12.8" customHeight="1" x14ac:dyDescent="0.25">
      <c r="A616" s="1098"/>
      <c r="B616" s="567" t="s">
        <v>2442</v>
      </c>
      <c r="C616" s="568" t="s">
        <v>2443</v>
      </c>
      <c r="D616" s="569" t="s">
        <v>5690</v>
      </c>
      <c r="E616" s="570">
        <v>150.04</v>
      </c>
      <c r="F616" s="570">
        <v>150.04</v>
      </c>
      <c r="G616" s="570">
        <v>0</v>
      </c>
      <c r="H616" s="571">
        <v>0</v>
      </c>
    </row>
    <row r="617" spans="1:8" ht="25.85" customHeight="1" x14ac:dyDescent="0.2">
      <c r="A617" s="1098">
        <v>94</v>
      </c>
      <c r="B617" s="531" t="s">
        <v>5684</v>
      </c>
      <c r="C617" s="532" t="s">
        <v>5685</v>
      </c>
      <c r="D617" s="532" t="s">
        <v>5686</v>
      </c>
      <c r="E617" s="532" t="s">
        <v>6552</v>
      </c>
      <c r="F617" s="532" t="s">
        <v>5961</v>
      </c>
      <c r="G617" s="532" t="s">
        <v>5962</v>
      </c>
      <c r="H617" s="533" t="s">
        <v>308</v>
      </c>
    </row>
    <row r="618" spans="1:8" ht="12.8" customHeight="1" x14ac:dyDescent="0.25">
      <c r="A618" s="1098"/>
      <c r="B618" s="562" t="s">
        <v>2442</v>
      </c>
      <c r="C618" s="563" t="s">
        <v>2443</v>
      </c>
      <c r="D618" s="564" t="s">
        <v>2392</v>
      </c>
      <c r="E618" s="565">
        <v>28283.27</v>
      </c>
      <c r="F618" s="565">
        <v>28283.27</v>
      </c>
      <c r="G618" s="565">
        <v>0</v>
      </c>
      <c r="H618" s="566">
        <v>0</v>
      </c>
    </row>
    <row r="619" spans="1:8" ht="12.8" customHeight="1" x14ac:dyDescent="0.2">
      <c r="A619" s="1098"/>
      <c r="B619" s="557" t="s">
        <v>6704</v>
      </c>
      <c r="C619" s="558"/>
      <c r="D619" s="559" t="s">
        <v>5689</v>
      </c>
      <c r="E619" s="560">
        <v>30831.86</v>
      </c>
      <c r="F619" s="560">
        <v>28433.31</v>
      </c>
      <c r="G619" s="560">
        <v>1198.55</v>
      </c>
      <c r="H619" s="561">
        <v>1200</v>
      </c>
    </row>
    <row r="620" spans="1:8" ht="12.8" customHeight="1" x14ac:dyDescent="0.25">
      <c r="A620" s="1098"/>
      <c r="B620" s="562" t="s">
        <v>2444</v>
      </c>
      <c r="C620" s="563" t="s">
        <v>2445</v>
      </c>
      <c r="D620" s="564" t="s">
        <v>5696</v>
      </c>
      <c r="E620" s="565">
        <v>120038.45</v>
      </c>
      <c r="F620" s="565">
        <v>2600</v>
      </c>
      <c r="G620" s="565">
        <v>117438.45</v>
      </c>
      <c r="H620" s="566">
        <v>0</v>
      </c>
    </row>
    <row r="621" spans="1:8" ht="12.8" customHeight="1" x14ac:dyDescent="0.25">
      <c r="A621" s="1098"/>
      <c r="B621" s="562" t="s">
        <v>2444</v>
      </c>
      <c r="C621" s="563" t="s">
        <v>2445</v>
      </c>
      <c r="D621" s="564" t="s">
        <v>5690</v>
      </c>
      <c r="E621" s="565">
        <v>15189.64</v>
      </c>
      <c r="F621" s="565">
        <v>8656.2199999999903</v>
      </c>
      <c r="G621" s="565">
        <v>4958.42</v>
      </c>
      <c r="H621" s="566">
        <v>1575</v>
      </c>
    </row>
    <row r="622" spans="1:8" ht="12.8" customHeight="1" x14ac:dyDescent="0.25">
      <c r="A622" s="1098"/>
      <c r="B622" s="562" t="s">
        <v>2444</v>
      </c>
      <c r="C622" s="563" t="s">
        <v>2445</v>
      </c>
      <c r="D622" s="564" t="s">
        <v>2392</v>
      </c>
      <c r="E622" s="565">
        <v>3014.7</v>
      </c>
      <c r="F622" s="565">
        <v>2797.7</v>
      </c>
      <c r="G622" s="565">
        <v>217</v>
      </c>
      <c r="H622" s="566">
        <v>0</v>
      </c>
    </row>
    <row r="623" spans="1:8" ht="12.8" customHeight="1" x14ac:dyDescent="0.2">
      <c r="A623" s="1098"/>
      <c r="B623" s="557" t="s">
        <v>6705</v>
      </c>
      <c r="C623" s="558"/>
      <c r="D623" s="559" t="s">
        <v>5689</v>
      </c>
      <c r="E623" s="560">
        <v>138242.79</v>
      </c>
      <c r="F623" s="560">
        <v>14053.9199999999</v>
      </c>
      <c r="G623" s="560">
        <v>122613.87</v>
      </c>
      <c r="H623" s="561">
        <v>1575</v>
      </c>
    </row>
    <row r="624" spans="1:8" ht="12.8" customHeight="1" x14ac:dyDescent="0.25">
      <c r="A624" s="1098"/>
      <c r="B624" s="562" t="s">
        <v>2446</v>
      </c>
      <c r="C624" s="563" t="s">
        <v>2447</v>
      </c>
      <c r="D624" s="564" t="s">
        <v>2392</v>
      </c>
      <c r="E624" s="565">
        <v>348424.73</v>
      </c>
      <c r="F624" s="565">
        <v>348424.73</v>
      </c>
      <c r="G624" s="565">
        <v>0</v>
      </c>
      <c r="H624" s="566">
        <v>0</v>
      </c>
    </row>
    <row r="625" spans="1:8" ht="12.8" customHeight="1" x14ac:dyDescent="0.2">
      <c r="A625" s="1098"/>
      <c r="B625" s="557" t="s">
        <v>6706</v>
      </c>
      <c r="C625" s="558"/>
      <c r="D625" s="559" t="s">
        <v>5689</v>
      </c>
      <c r="E625" s="560">
        <v>348424.73</v>
      </c>
      <c r="F625" s="560">
        <v>348424.73</v>
      </c>
      <c r="G625" s="560">
        <v>0</v>
      </c>
      <c r="H625" s="561">
        <v>0</v>
      </c>
    </row>
    <row r="626" spans="1:8" ht="12.8" customHeight="1" x14ac:dyDescent="0.25">
      <c r="A626" s="1098"/>
      <c r="B626" s="562" t="s">
        <v>2297</v>
      </c>
      <c r="C626" s="563" t="s">
        <v>2448</v>
      </c>
      <c r="D626" s="564" t="s">
        <v>2392</v>
      </c>
      <c r="E626" s="565">
        <v>18679.740000000002</v>
      </c>
      <c r="F626" s="565">
        <v>18520.990000000002</v>
      </c>
      <c r="G626" s="565">
        <v>0</v>
      </c>
      <c r="H626" s="566">
        <v>158.75</v>
      </c>
    </row>
    <row r="627" spans="1:8" ht="12.8" customHeight="1" x14ac:dyDescent="0.2">
      <c r="A627" s="1098"/>
      <c r="B627" s="557" t="s">
        <v>6707</v>
      </c>
      <c r="C627" s="558"/>
      <c r="D627" s="559" t="s">
        <v>5689</v>
      </c>
      <c r="E627" s="560">
        <v>18679.740000000002</v>
      </c>
      <c r="F627" s="560">
        <v>18520.990000000002</v>
      </c>
      <c r="G627" s="560">
        <v>0</v>
      </c>
      <c r="H627" s="561">
        <v>158.75</v>
      </c>
    </row>
    <row r="628" spans="1:8" ht="12.8" customHeight="1" x14ac:dyDescent="0.25">
      <c r="A628" s="1098"/>
      <c r="B628" s="562" t="s">
        <v>2449</v>
      </c>
      <c r="C628" s="563" t="s">
        <v>2450</v>
      </c>
      <c r="D628" s="564" t="s">
        <v>5696</v>
      </c>
      <c r="E628" s="565">
        <v>40967.730000000003</v>
      </c>
      <c r="F628" s="565">
        <v>3536</v>
      </c>
      <c r="G628" s="565">
        <v>29192.77</v>
      </c>
      <c r="H628" s="566">
        <v>8238.9599999999991</v>
      </c>
    </row>
    <row r="629" spans="1:8" ht="12.8" customHeight="1" x14ac:dyDescent="0.25">
      <c r="A629" s="1098"/>
      <c r="B629" s="562" t="s">
        <v>2449</v>
      </c>
      <c r="C629" s="563" t="s">
        <v>2450</v>
      </c>
      <c r="D629" s="564" t="s">
        <v>5690</v>
      </c>
      <c r="E629" s="565">
        <v>44693.34</v>
      </c>
      <c r="F629" s="565">
        <v>5435.36</v>
      </c>
      <c r="G629" s="565">
        <v>31250.28</v>
      </c>
      <c r="H629" s="566">
        <v>8007.7</v>
      </c>
    </row>
    <row r="630" spans="1:8" ht="12.8" customHeight="1" x14ac:dyDescent="0.25">
      <c r="A630" s="1098"/>
      <c r="B630" s="562" t="s">
        <v>2449</v>
      </c>
      <c r="C630" s="563" t="s">
        <v>2450</v>
      </c>
      <c r="D630" s="564" t="s">
        <v>2392</v>
      </c>
      <c r="E630" s="565">
        <v>545740.81999999995</v>
      </c>
      <c r="F630" s="565">
        <v>516746.91</v>
      </c>
      <c r="G630" s="565">
        <v>16275.32</v>
      </c>
      <c r="H630" s="566">
        <v>12718.5900000001</v>
      </c>
    </row>
    <row r="631" spans="1:8" ht="12.8" customHeight="1" x14ac:dyDescent="0.2">
      <c r="A631" s="1098"/>
      <c r="B631" s="557" t="s">
        <v>6708</v>
      </c>
      <c r="C631" s="558"/>
      <c r="D631" s="559" t="s">
        <v>5689</v>
      </c>
      <c r="E631" s="560">
        <v>631401.89</v>
      </c>
      <c r="F631" s="560">
        <v>525718.27</v>
      </c>
      <c r="G631" s="560">
        <v>76718.37</v>
      </c>
      <c r="H631" s="561">
        <v>28965.250000000098</v>
      </c>
    </row>
    <row r="632" spans="1:8" ht="12.8" customHeight="1" x14ac:dyDescent="0.25">
      <c r="A632" s="1098"/>
      <c r="B632" s="562" t="s">
        <v>2451</v>
      </c>
      <c r="C632" s="563" t="s">
        <v>1817</v>
      </c>
      <c r="D632" s="564" t="s">
        <v>5696</v>
      </c>
      <c r="E632" s="565">
        <v>63080.18</v>
      </c>
      <c r="F632" s="565">
        <v>0</v>
      </c>
      <c r="G632" s="565">
        <v>39630.51</v>
      </c>
      <c r="H632" s="566">
        <v>23449.67</v>
      </c>
    </row>
    <row r="633" spans="1:8" ht="12.8" customHeight="1" x14ac:dyDescent="0.25">
      <c r="A633" s="1098"/>
      <c r="B633" s="562" t="s">
        <v>2451</v>
      </c>
      <c r="C633" s="563" t="s">
        <v>1817</v>
      </c>
      <c r="D633" s="564" t="s">
        <v>5690</v>
      </c>
      <c r="E633" s="565">
        <v>6847.64</v>
      </c>
      <c r="F633" s="565">
        <v>1976</v>
      </c>
      <c r="G633" s="565">
        <v>3893.64</v>
      </c>
      <c r="H633" s="566">
        <v>978</v>
      </c>
    </row>
    <row r="634" spans="1:8" ht="13.25" customHeight="1" x14ac:dyDescent="0.25">
      <c r="A634" s="1098"/>
      <c r="B634" s="562" t="s">
        <v>2451</v>
      </c>
      <c r="C634" s="563" t="s">
        <v>1817</v>
      </c>
      <c r="D634" s="564" t="s">
        <v>2392</v>
      </c>
      <c r="E634" s="565">
        <v>1008794.78</v>
      </c>
      <c r="F634" s="565">
        <v>976631.22</v>
      </c>
      <c r="G634" s="565">
        <v>8117.9700000001003</v>
      </c>
      <c r="H634" s="566">
        <v>24045.589999999898</v>
      </c>
    </row>
    <row r="635" spans="1:8" ht="12.8" customHeight="1" x14ac:dyDescent="0.2">
      <c r="A635" s="1098"/>
      <c r="B635" s="557" t="s">
        <v>6709</v>
      </c>
      <c r="C635" s="558"/>
      <c r="D635" s="559" t="s">
        <v>5689</v>
      </c>
      <c r="E635" s="560">
        <v>1078722.6000000001</v>
      </c>
      <c r="F635" s="560">
        <v>978607.22</v>
      </c>
      <c r="G635" s="560">
        <v>51642.120000000097</v>
      </c>
      <c r="H635" s="561">
        <v>48473.2599999999</v>
      </c>
    </row>
    <row r="636" spans="1:8" ht="12.8" customHeight="1" x14ac:dyDescent="0.25">
      <c r="A636" s="1098"/>
      <c r="B636" s="562" t="s">
        <v>2452</v>
      </c>
      <c r="C636" s="563" t="s">
        <v>2453</v>
      </c>
      <c r="D636" s="564" t="s">
        <v>2392</v>
      </c>
      <c r="E636" s="565">
        <v>147069.26</v>
      </c>
      <c r="F636" s="565">
        <v>145338.57</v>
      </c>
      <c r="G636" s="565">
        <v>0</v>
      </c>
      <c r="H636" s="566">
        <v>1730.69</v>
      </c>
    </row>
    <row r="637" spans="1:8" ht="12.8" customHeight="1" x14ac:dyDescent="0.2">
      <c r="A637" s="1098"/>
      <c r="B637" s="557" t="s">
        <v>6710</v>
      </c>
      <c r="C637" s="558"/>
      <c r="D637" s="559" t="s">
        <v>5689</v>
      </c>
      <c r="E637" s="560">
        <v>147069.26</v>
      </c>
      <c r="F637" s="560">
        <v>145338.57</v>
      </c>
      <c r="G637" s="560">
        <v>0</v>
      </c>
      <c r="H637" s="561">
        <v>1730.69</v>
      </c>
    </row>
    <row r="638" spans="1:8" ht="12.8" customHeight="1" x14ac:dyDescent="0.25">
      <c r="A638" s="1098"/>
      <c r="B638" s="562" t="s">
        <v>2454</v>
      </c>
      <c r="C638" s="563" t="s">
        <v>2455</v>
      </c>
      <c r="D638" s="564" t="s">
        <v>5690</v>
      </c>
      <c r="E638" s="565">
        <v>15.49</v>
      </c>
      <c r="F638" s="565">
        <v>0</v>
      </c>
      <c r="G638" s="565">
        <v>0</v>
      </c>
      <c r="H638" s="566">
        <v>15.49</v>
      </c>
    </row>
    <row r="639" spans="1:8" ht="12.8" customHeight="1" x14ac:dyDescent="0.25">
      <c r="A639" s="1098"/>
      <c r="B639" s="562" t="s">
        <v>2454</v>
      </c>
      <c r="C639" s="563" t="s">
        <v>2455</v>
      </c>
      <c r="D639" s="564" t="s">
        <v>2392</v>
      </c>
      <c r="E639" s="565">
        <v>113637.08</v>
      </c>
      <c r="F639" s="565">
        <v>113040.35</v>
      </c>
      <c r="G639" s="565">
        <v>0</v>
      </c>
      <c r="H639" s="566">
        <v>596.73</v>
      </c>
    </row>
    <row r="640" spans="1:8" ht="12.8" customHeight="1" x14ac:dyDescent="0.2">
      <c r="A640" s="1098"/>
      <c r="B640" s="557" t="s">
        <v>6711</v>
      </c>
      <c r="C640" s="558"/>
      <c r="D640" s="559" t="s">
        <v>5689</v>
      </c>
      <c r="E640" s="560">
        <v>113652.57</v>
      </c>
      <c r="F640" s="560">
        <v>113040.35</v>
      </c>
      <c r="G640" s="560">
        <v>0</v>
      </c>
      <c r="H640" s="561">
        <v>612.22</v>
      </c>
    </row>
    <row r="641" spans="1:8" ht="12.8" customHeight="1" x14ac:dyDescent="0.25">
      <c r="A641" s="1098"/>
      <c r="B641" s="562" t="s">
        <v>2456</v>
      </c>
      <c r="C641" s="563" t="s">
        <v>2457</v>
      </c>
      <c r="D641" s="564" t="s">
        <v>5695</v>
      </c>
      <c r="E641" s="565">
        <v>15580.6</v>
      </c>
      <c r="F641" s="565">
        <v>0</v>
      </c>
      <c r="G641" s="565">
        <v>0</v>
      </c>
      <c r="H641" s="566">
        <v>15580.6</v>
      </c>
    </row>
    <row r="642" spans="1:8" ht="12.8" customHeight="1" x14ac:dyDescent="0.25">
      <c r="A642" s="1098"/>
      <c r="B642" s="562" t="s">
        <v>2456</v>
      </c>
      <c r="C642" s="563" t="s">
        <v>2457</v>
      </c>
      <c r="D642" s="564" t="s">
        <v>5696</v>
      </c>
      <c r="E642" s="565">
        <v>19710.98</v>
      </c>
      <c r="F642" s="565">
        <v>7058</v>
      </c>
      <c r="G642" s="565">
        <v>2359.9499999999998</v>
      </c>
      <c r="H642" s="566">
        <v>10293.029999999901</v>
      </c>
    </row>
    <row r="643" spans="1:8" ht="12.8" customHeight="1" x14ac:dyDescent="0.25">
      <c r="A643" s="1098"/>
      <c r="B643" s="562" t="s">
        <v>2456</v>
      </c>
      <c r="C643" s="563" t="s">
        <v>2457</v>
      </c>
      <c r="D643" s="564" t="s">
        <v>5690</v>
      </c>
      <c r="E643" s="565">
        <v>125444.16</v>
      </c>
      <c r="F643" s="565">
        <v>75589.8</v>
      </c>
      <c r="G643" s="565">
        <v>5688.8500000000104</v>
      </c>
      <c r="H643" s="566">
        <v>44165.5099999999</v>
      </c>
    </row>
    <row r="644" spans="1:8" ht="12.8" customHeight="1" x14ac:dyDescent="0.25">
      <c r="A644" s="1098"/>
      <c r="B644" s="562" t="s">
        <v>2456</v>
      </c>
      <c r="C644" s="563" t="s">
        <v>2457</v>
      </c>
      <c r="D644" s="564" t="s">
        <v>2392</v>
      </c>
      <c r="E644" s="565">
        <v>5375723.5599999996</v>
      </c>
      <c r="F644" s="565">
        <v>5276298.7699999996</v>
      </c>
      <c r="G644" s="565">
        <v>13401.2</v>
      </c>
      <c r="H644" s="566">
        <v>86023.59</v>
      </c>
    </row>
    <row r="645" spans="1:8" ht="12.8" customHeight="1" x14ac:dyDescent="0.2">
      <c r="A645" s="1098"/>
      <c r="B645" s="557" t="s">
        <v>6712</v>
      </c>
      <c r="C645" s="558"/>
      <c r="D645" s="559" t="s">
        <v>5689</v>
      </c>
      <c r="E645" s="560">
        <v>5536459.2999999998</v>
      </c>
      <c r="F645" s="560">
        <v>5358946.57</v>
      </c>
      <c r="G645" s="560">
        <v>21450</v>
      </c>
      <c r="H645" s="561">
        <v>156062.72999999899</v>
      </c>
    </row>
    <row r="646" spans="1:8" ht="12.8" customHeight="1" x14ac:dyDescent="0.25">
      <c r="A646" s="1098"/>
      <c r="B646" s="562" t="s">
        <v>2458</v>
      </c>
      <c r="C646" s="563" t="s">
        <v>2459</v>
      </c>
      <c r="D646" s="564" t="s">
        <v>5696</v>
      </c>
      <c r="E646" s="565">
        <v>4255.34</v>
      </c>
      <c r="F646" s="565">
        <v>0</v>
      </c>
      <c r="G646" s="565">
        <v>238.85</v>
      </c>
      <c r="H646" s="566">
        <v>4016.49</v>
      </c>
    </row>
    <row r="647" spans="1:8" ht="12.8" customHeight="1" x14ac:dyDescent="0.25">
      <c r="A647" s="1098"/>
      <c r="B647" s="562" t="s">
        <v>2458</v>
      </c>
      <c r="C647" s="563" t="s">
        <v>2459</v>
      </c>
      <c r="D647" s="564" t="s">
        <v>5690</v>
      </c>
      <c r="E647" s="565">
        <v>192771.13</v>
      </c>
      <c r="F647" s="565">
        <v>115944.1</v>
      </c>
      <c r="G647" s="565">
        <v>73112.98</v>
      </c>
      <c r="H647" s="566">
        <v>3714.05</v>
      </c>
    </row>
    <row r="648" spans="1:8" ht="12.8" customHeight="1" x14ac:dyDescent="0.25">
      <c r="A648" s="1098"/>
      <c r="B648" s="562" t="s">
        <v>2458</v>
      </c>
      <c r="C648" s="563" t="s">
        <v>2459</v>
      </c>
      <c r="D648" s="564" t="s">
        <v>2392</v>
      </c>
      <c r="E648" s="565">
        <v>3795941.88</v>
      </c>
      <c r="F648" s="565">
        <v>3735286.86</v>
      </c>
      <c r="G648" s="565">
        <v>23654.19</v>
      </c>
      <c r="H648" s="566">
        <v>37000.83</v>
      </c>
    </row>
    <row r="649" spans="1:8" ht="12.8" customHeight="1" x14ac:dyDescent="0.2">
      <c r="A649" s="1098"/>
      <c r="B649" s="557" t="s">
        <v>6713</v>
      </c>
      <c r="C649" s="558"/>
      <c r="D649" s="559" t="s">
        <v>5689</v>
      </c>
      <c r="E649" s="560">
        <v>3992968.35</v>
      </c>
      <c r="F649" s="560">
        <v>3851230.96</v>
      </c>
      <c r="G649" s="560">
        <v>97006.02</v>
      </c>
      <c r="H649" s="561">
        <v>44731.37</v>
      </c>
    </row>
    <row r="650" spans="1:8" ht="12.8" customHeight="1" x14ac:dyDescent="0.25">
      <c r="A650" s="1098"/>
      <c r="B650" s="562" t="s">
        <v>2460</v>
      </c>
      <c r="C650" s="563" t="s">
        <v>2461</v>
      </c>
      <c r="D650" s="564" t="s">
        <v>5696</v>
      </c>
      <c r="E650" s="565">
        <v>95307.65</v>
      </c>
      <c r="F650" s="565">
        <v>12157.37</v>
      </c>
      <c r="G650" s="565">
        <v>59948.27</v>
      </c>
      <c r="H650" s="566">
        <v>23202.01</v>
      </c>
    </row>
    <row r="651" spans="1:8" ht="12.8" customHeight="1" x14ac:dyDescent="0.25">
      <c r="A651" s="1098"/>
      <c r="B651" s="562" t="s">
        <v>2460</v>
      </c>
      <c r="C651" s="563" t="s">
        <v>2461</v>
      </c>
      <c r="D651" s="564" t="s">
        <v>5690</v>
      </c>
      <c r="E651" s="565">
        <v>64836.76</v>
      </c>
      <c r="F651" s="565">
        <v>27452.99</v>
      </c>
      <c r="G651" s="565">
        <v>26437.29</v>
      </c>
      <c r="H651" s="566">
        <v>10946.48</v>
      </c>
    </row>
    <row r="652" spans="1:8" ht="12.8" customHeight="1" x14ac:dyDescent="0.25">
      <c r="A652" s="1098"/>
      <c r="B652" s="562" t="s">
        <v>2460</v>
      </c>
      <c r="C652" s="563" t="s">
        <v>2461</v>
      </c>
      <c r="D652" s="564" t="s">
        <v>2392</v>
      </c>
      <c r="E652" s="565">
        <v>2461858.5699999998</v>
      </c>
      <c r="F652" s="565">
        <v>2404803.38</v>
      </c>
      <c r="G652" s="565">
        <v>30828.94</v>
      </c>
      <c r="H652" s="566">
        <v>26226.25</v>
      </c>
    </row>
    <row r="653" spans="1:8" ht="12.8" customHeight="1" x14ac:dyDescent="0.2">
      <c r="A653" s="1098"/>
      <c r="B653" s="557" t="s">
        <v>6714</v>
      </c>
      <c r="C653" s="558"/>
      <c r="D653" s="559" t="s">
        <v>5689</v>
      </c>
      <c r="E653" s="560">
        <v>2622002.98</v>
      </c>
      <c r="F653" s="560">
        <v>2444413.7400000002</v>
      </c>
      <c r="G653" s="560">
        <v>117214.5</v>
      </c>
      <c r="H653" s="561">
        <v>60374.74</v>
      </c>
    </row>
    <row r="654" spans="1:8" ht="12.8" customHeight="1" x14ac:dyDescent="0.25">
      <c r="A654" s="1098"/>
      <c r="B654" s="562" t="s">
        <v>2462</v>
      </c>
      <c r="C654" s="563" t="s">
        <v>2463</v>
      </c>
      <c r="D654" s="564" t="s">
        <v>2392</v>
      </c>
      <c r="E654" s="565">
        <v>162889.17000000001</v>
      </c>
      <c r="F654" s="565">
        <v>132889.17000000001</v>
      </c>
      <c r="G654" s="565">
        <v>30000</v>
      </c>
      <c r="H654" s="566">
        <v>0</v>
      </c>
    </row>
    <row r="655" spans="1:8" ht="12.8" customHeight="1" x14ac:dyDescent="0.2">
      <c r="A655" s="1098"/>
      <c r="B655" s="557" t="s">
        <v>6715</v>
      </c>
      <c r="C655" s="558"/>
      <c r="D655" s="559" t="s">
        <v>5689</v>
      </c>
      <c r="E655" s="560">
        <v>162889.17000000001</v>
      </c>
      <c r="F655" s="560">
        <v>132889.17000000001</v>
      </c>
      <c r="G655" s="560">
        <v>30000</v>
      </c>
      <c r="H655" s="561">
        <v>0</v>
      </c>
    </row>
    <row r="656" spans="1:8" ht="12.8" customHeight="1" x14ac:dyDescent="0.25">
      <c r="A656" s="1098"/>
      <c r="B656" s="562" t="s">
        <v>2464</v>
      </c>
      <c r="C656" s="563" t="s">
        <v>1280</v>
      </c>
      <c r="D656" s="564" t="s">
        <v>5716</v>
      </c>
      <c r="E656" s="565">
        <v>1691064.39</v>
      </c>
      <c r="F656" s="565">
        <v>0</v>
      </c>
      <c r="G656" s="565">
        <v>1691064.39</v>
      </c>
      <c r="H656" s="566">
        <v>0</v>
      </c>
    </row>
    <row r="657" spans="1:8" ht="12.8" customHeight="1" x14ac:dyDescent="0.25">
      <c r="A657" s="1098"/>
      <c r="B657" s="562" t="s">
        <v>2464</v>
      </c>
      <c r="C657" s="563" t="s">
        <v>1280</v>
      </c>
      <c r="D657" s="564" t="s">
        <v>5696</v>
      </c>
      <c r="E657" s="565">
        <v>650</v>
      </c>
      <c r="F657" s="565">
        <v>0</v>
      </c>
      <c r="G657" s="565">
        <v>0</v>
      </c>
      <c r="H657" s="566">
        <v>650</v>
      </c>
    </row>
    <row r="658" spans="1:8" ht="12.8" customHeight="1" x14ac:dyDescent="0.25">
      <c r="A658" s="1098"/>
      <c r="B658" s="562" t="s">
        <v>2464</v>
      </c>
      <c r="C658" s="563" t="s">
        <v>1280</v>
      </c>
      <c r="D658" s="564" t="s">
        <v>5690</v>
      </c>
      <c r="E658" s="565">
        <v>4263.1899999999996</v>
      </c>
      <c r="F658" s="565">
        <v>0</v>
      </c>
      <c r="G658" s="565">
        <v>0</v>
      </c>
      <c r="H658" s="566">
        <v>4263.1899999999996</v>
      </c>
    </row>
    <row r="659" spans="1:8" ht="12.8" customHeight="1" x14ac:dyDescent="0.25">
      <c r="A659" s="1098"/>
      <c r="B659" s="562" t="s">
        <v>2464</v>
      </c>
      <c r="C659" s="563" t="s">
        <v>1280</v>
      </c>
      <c r="D659" s="564" t="s">
        <v>2392</v>
      </c>
      <c r="E659" s="565">
        <v>1301751.01</v>
      </c>
      <c r="F659" s="565">
        <v>1274048.77</v>
      </c>
      <c r="G659" s="565">
        <v>19988.36</v>
      </c>
      <c r="H659" s="566">
        <v>7713.88</v>
      </c>
    </row>
    <row r="660" spans="1:8" ht="12.8" customHeight="1" x14ac:dyDescent="0.2">
      <c r="A660" s="1098"/>
      <c r="B660" s="557" t="s">
        <v>6716</v>
      </c>
      <c r="C660" s="558"/>
      <c r="D660" s="559" t="s">
        <v>5689</v>
      </c>
      <c r="E660" s="560">
        <v>2997728.59</v>
      </c>
      <c r="F660" s="560">
        <v>1274048.77</v>
      </c>
      <c r="G660" s="560">
        <v>1711052.75</v>
      </c>
      <c r="H660" s="561">
        <v>12627.07</v>
      </c>
    </row>
    <row r="661" spans="1:8" ht="12.8" customHeight="1" x14ac:dyDescent="0.25">
      <c r="A661" s="1098"/>
      <c r="B661" s="562" t="s">
        <v>2465</v>
      </c>
      <c r="C661" s="563" t="s">
        <v>195</v>
      </c>
      <c r="D661" s="564" t="s">
        <v>5696</v>
      </c>
      <c r="E661" s="565">
        <v>4232</v>
      </c>
      <c r="F661" s="565">
        <v>4232</v>
      </c>
      <c r="G661" s="565">
        <v>0</v>
      </c>
      <c r="H661" s="566">
        <v>0</v>
      </c>
    </row>
    <row r="662" spans="1:8" ht="12.8" customHeight="1" x14ac:dyDescent="0.25">
      <c r="A662" s="1098"/>
      <c r="B662" s="562" t="s">
        <v>2465</v>
      </c>
      <c r="C662" s="563" t="s">
        <v>195</v>
      </c>
      <c r="D662" s="564" t="s">
        <v>5690</v>
      </c>
      <c r="E662" s="565">
        <v>2379.3000000000002</v>
      </c>
      <c r="F662" s="565">
        <v>2166.14</v>
      </c>
      <c r="G662" s="565">
        <v>0</v>
      </c>
      <c r="H662" s="566">
        <v>213.16</v>
      </c>
    </row>
    <row r="663" spans="1:8" ht="12.8" customHeight="1" x14ac:dyDescent="0.25">
      <c r="A663" s="1098"/>
      <c r="B663" s="562" t="s">
        <v>2465</v>
      </c>
      <c r="C663" s="563" t="s">
        <v>195</v>
      </c>
      <c r="D663" s="564" t="s">
        <v>2392</v>
      </c>
      <c r="E663" s="565">
        <v>130017.57</v>
      </c>
      <c r="F663" s="565">
        <v>118301.59</v>
      </c>
      <c r="G663" s="565">
        <v>9095.61</v>
      </c>
      <c r="H663" s="566">
        <v>2620.37</v>
      </c>
    </row>
    <row r="664" spans="1:8" ht="12.8" customHeight="1" x14ac:dyDescent="0.2">
      <c r="A664" s="1098"/>
      <c r="B664" s="557" t="s">
        <v>6717</v>
      </c>
      <c r="C664" s="558"/>
      <c r="D664" s="559" t="s">
        <v>5689</v>
      </c>
      <c r="E664" s="560">
        <v>136628.87</v>
      </c>
      <c r="F664" s="560">
        <v>124699.73</v>
      </c>
      <c r="G664" s="560">
        <v>9095.61</v>
      </c>
      <c r="H664" s="561">
        <v>2833.53</v>
      </c>
    </row>
    <row r="665" spans="1:8" ht="12.8" customHeight="1" x14ac:dyDescent="0.25">
      <c r="A665" s="1098"/>
      <c r="B665" s="562" t="s">
        <v>2466</v>
      </c>
      <c r="C665" s="563" t="s">
        <v>2467</v>
      </c>
      <c r="D665" s="564" t="s">
        <v>5690</v>
      </c>
      <c r="E665" s="565">
        <v>2912</v>
      </c>
      <c r="F665" s="565">
        <v>0</v>
      </c>
      <c r="G665" s="565">
        <v>2912</v>
      </c>
      <c r="H665" s="566">
        <v>0</v>
      </c>
    </row>
    <row r="666" spans="1:8" ht="12.8" customHeight="1" x14ac:dyDescent="0.25">
      <c r="A666" s="1098"/>
      <c r="B666" s="562" t="s">
        <v>2466</v>
      </c>
      <c r="C666" s="563" t="s">
        <v>2467</v>
      </c>
      <c r="D666" s="564" t="s">
        <v>2392</v>
      </c>
      <c r="E666" s="565">
        <v>116072.05</v>
      </c>
      <c r="F666" s="565">
        <v>115928.61</v>
      </c>
      <c r="G666" s="565">
        <v>0</v>
      </c>
      <c r="H666" s="566">
        <v>143.44</v>
      </c>
    </row>
    <row r="667" spans="1:8" ht="12.8" customHeight="1" x14ac:dyDescent="0.2">
      <c r="A667" s="1098"/>
      <c r="B667" s="557" t="s">
        <v>6718</v>
      </c>
      <c r="C667" s="558"/>
      <c r="D667" s="559" t="s">
        <v>5689</v>
      </c>
      <c r="E667" s="560">
        <v>118984.05</v>
      </c>
      <c r="F667" s="560">
        <v>115928.61</v>
      </c>
      <c r="G667" s="560">
        <v>2912</v>
      </c>
      <c r="H667" s="561">
        <v>143.44</v>
      </c>
    </row>
    <row r="668" spans="1:8" ht="12.8" customHeight="1" x14ac:dyDescent="0.25">
      <c r="A668" s="1098"/>
      <c r="B668" s="567" t="s">
        <v>2468</v>
      </c>
      <c r="C668" s="568" t="s">
        <v>248</v>
      </c>
      <c r="D668" s="569" t="s">
        <v>5696</v>
      </c>
      <c r="E668" s="570">
        <v>1055.1600000000001</v>
      </c>
      <c r="F668" s="570">
        <v>0</v>
      </c>
      <c r="G668" s="570">
        <v>420</v>
      </c>
      <c r="H668" s="571">
        <v>635.16</v>
      </c>
    </row>
    <row r="669" spans="1:8" ht="25.85" customHeight="1" x14ac:dyDescent="0.2">
      <c r="A669" s="1098">
        <v>95</v>
      </c>
      <c r="B669" s="531" t="s">
        <v>5684</v>
      </c>
      <c r="C669" s="532" t="s">
        <v>5685</v>
      </c>
      <c r="D669" s="532" t="s">
        <v>5686</v>
      </c>
      <c r="E669" s="532" t="s">
        <v>6552</v>
      </c>
      <c r="F669" s="532" t="s">
        <v>5961</v>
      </c>
      <c r="G669" s="532" t="s">
        <v>5962</v>
      </c>
      <c r="H669" s="533" t="s">
        <v>308</v>
      </c>
    </row>
    <row r="670" spans="1:8" ht="12.8" customHeight="1" x14ac:dyDescent="0.25">
      <c r="A670" s="1098"/>
      <c r="B670" s="562" t="s">
        <v>2468</v>
      </c>
      <c r="C670" s="563" t="s">
        <v>248</v>
      </c>
      <c r="D670" s="564" t="s">
        <v>5690</v>
      </c>
      <c r="E670" s="565">
        <v>334.46</v>
      </c>
      <c r="F670" s="565">
        <v>0</v>
      </c>
      <c r="G670" s="565">
        <v>0</v>
      </c>
      <c r="H670" s="566">
        <v>334.46</v>
      </c>
    </row>
    <row r="671" spans="1:8" ht="12.8" customHeight="1" x14ac:dyDescent="0.25">
      <c r="A671" s="1098"/>
      <c r="B671" s="562" t="s">
        <v>2468</v>
      </c>
      <c r="C671" s="563" t="s">
        <v>248</v>
      </c>
      <c r="D671" s="564" t="s">
        <v>2392</v>
      </c>
      <c r="E671" s="565">
        <v>408191.41</v>
      </c>
      <c r="F671" s="565">
        <v>387915.14</v>
      </c>
      <c r="G671" s="565">
        <v>15623.59</v>
      </c>
      <c r="H671" s="566">
        <v>4652.68</v>
      </c>
    </row>
    <row r="672" spans="1:8" ht="12.8" customHeight="1" x14ac:dyDescent="0.2">
      <c r="A672" s="1098"/>
      <c r="B672" s="557" t="s">
        <v>6719</v>
      </c>
      <c r="C672" s="558"/>
      <c r="D672" s="559" t="s">
        <v>5689</v>
      </c>
      <c r="E672" s="560">
        <v>409581.03</v>
      </c>
      <c r="F672" s="560">
        <v>387915.14</v>
      </c>
      <c r="G672" s="560">
        <v>16043.59</v>
      </c>
      <c r="H672" s="561">
        <v>5622.3</v>
      </c>
    </row>
    <row r="673" spans="1:8" ht="12.8" customHeight="1" x14ac:dyDescent="0.25">
      <c r="A673" s="1098"/>
      <c r="B673" s="562" t="s">
        <v>2469</v>
      </c>
      <c r="C673" s="563" t="s">
        <v>243</v>
      </c>
      <c r="D673" s="564" t="s">
        <v>5696</v>
      </c>
      <c r="E673" s="565">
        <v>17230.509999999998</v>
      </c>
      <c r="F673" s="565">
        <v>11586.25</v>
      </c>
      <c r="G673" s="565">
        <v>3259.28</v>
      </c>
      <c r="H673" s="566">
        <v>2384.98</v>
      </c>
    </row>
    <row r="674" spans="1:8" ht="12.8" customHeight="1" x14ac:dyDescent="0.25">
      <c r="A674" s="1098"/>
      <c r="B674" s="562" t="s">
        <v>2469</v>
      </c>
      <c r="C674" s="563" t="s">
        <v>243</v>
      </c>
      <c r="D674" s="564" t="s">
        <v>5690</v>
      </c>
      <c r="E674" s="565">
        <v>77797.899999999994</v>
      </c>
      <c r="F674" s="565">
        <v>29633.58</v>
      </c>
      <c r="G674" s="565">
        <v>37858.28</v>
      </c>
      <c r="H674" s="566">
        <v>10306.040000000001</v>
      </c>
    </row>
    <row r="675" spans="1:8" ht="12.8" customHeight="1" x14ac:dyDescent="0.25">
      <c r="A675" s="1098"/>
      <c r="B675" s="562" t="s">
        <v>2469</v>
      </c>
      <c r="C675" s="563" t="s">
        <v>243</v>
      </c>
      <c r="D675" s="564" t="s">
        <v>2392</v>
      </c>
      <c r="E675" s="565">
        <v>3448311.21</v>
      </c>
      <c r="F675" s="565">
        <v>3097046.8</v>
      </c>
      <c r="G675" s="565">
        <v>313305.48</v>
      </c>
      <c r="H675" s="566">
        <v>37958.93</v>
      </c>
    </row>
    <row r="676" spans="1:8" ht="12.8" customHeight="1" x14ac:dyDescent="0.2">
      <c r="A676" s="1098"/>
      <c r="B676" s="557" t="s">
        <v>6720</v>
      </c>
      <c r="C676" s="558"/>
      <c r="D676" s="559" t="s">
        <v>5689</v>
      </c>
      <c r="E676" s="560">
        <v>3543339.62</v>
      </c>
      <c r="F676" s="560">
        <v>3138266.63</v>
      </c>
      <c r="G676" s="560">
        <v>354423.03999999998</v>
      </c>
      <c r="H676" s="561">
        <v>50649.95</v>
      </c>
    </row>
    <row r="677" spans="1:8" ht="12.8" customHeight="1" x14ac:dyDescent="0.25">
      <c r="A677" s="1098"/>
      <c r="B677" s="562" t="s">
        <v>2470</v>
      </c>
      <c r="C677" s="563" t="s">
        <v>245</v>
      </c>
      <c r="D677" s="564" t="s">
        <v>5696</v>
      </c>
      <c r="E677" s="565">
        <v>20400.439999999999</v>
      </c>
      <c r="F677" s="565">
        <v>0</v>
      </c>
      <c r="G677" s="565">
        <v>0</v>
      </c>
      <c r="H677" s="566">
        <v>20400.439999999999</v>
      </c>
    </row>
    <row r="678" spans="1:8" ht="12.8" customHeight="1" x14ac:dyDescent="0.25">
      <c r="A678" s="1098"/>
      <c r="B678" s="562" t="s">
        <v>2470</v>
      </c>
      <c r="C678" s="563" t="s">
        <v>245</v>
      </c>
      <c r="D678" s="564" t="s">
        <v>5690</v>
      </c>
      <c r="E678" s="565">
        <v>21564.71</v>
      </c>
      <c r="F678" s="565">
        <v>10260.51</v>
      </c>
      <c r="G678" s="565">
        <v>3588.5</v>
      </c>
      <c r="H678" s="566">
        <v>7715.7</v>
      </c>
    </row>
    <row r="679" spans="1:8" ht="12.8" customHeight="1" x14ac:dyDescent="0.25">
      <c r="A679" s="1098"/>
      <c r="B679" s="562" t="s">
        <v>2470</v>
      </c>
      <c r="C679" s="563" t="s">
        <v>245</v>
      </c>
      <c r="D679" s="564" t="s">
        <v>2392</v>
      </c>
      <c r="E679" s="565">
        <v>249939.42</v>
      </c>
      <c r="F679" s="565">
        <v>239952.04</v>
      </c>
      <c r="G679" s="565">
        <v>7917.48</v>
      </c>
      <c r="H679" s="566">
        <v>2069.9</v>
      </c>
    </row>
    <row r="680" spans="1:8" ht="12.8" customHeight="1" x14ac:dyDescent="0.2">
      <c r="A680" s="1098"/>
      <c r="B680" s="557" t="s">
        <v>6721</v>
      </c>
      <c r="C680" s="558"/>
      <c r="D680" s="559" t="s">
        <v>5689</v>
      </c>
      <c r="E680" s="560">
        <v>291904.57</v>
      </c>
      <c r="F680" s="560">
        <v>250212.55</v>
      </c>
      <c r="G680" s="560">
        <v>11505.98</v>
      </c>
      <c r="H680" s="561">
        <v>30186.04</v>
      </c>
    </row>
    <row r="681" spans="1:8" ht="12.8" customHeight="1" x14ac:dyDescent="0.25">
      <c r="A681" s="1098"/>
      <c r="B681" s="562" t="s">
        <v>2484</v>
      </c>
      <c r="C681" s="563" t="s">
        <v>2485</v>
      </c>
      <c r="D681" s="564" t="s">
        <v>2392</v>
      </c>
      <c r="E681" s="565">
        <v>1786</v>
      </c>
      <c r="F681" s="565">
        <v>1786</v>
      </c>
      <c r="G681" s="565">
        <v>0</v>
      </c>
      <c r="H681" s="566">
        <v>0</v>
      </c>
    </row>
    <row r="682" spans="1:8" ht="12.8" customHeight="1" x14ac:dyDescent="0.2">
      <c r="A682" s="1098"/>
      <c r="B682" s="557" t="s">
        <v>6722</v>
      </c>
      <c r="C682" s="558"/>
      <c r="D682" s="559" t="s">
        <v>5689</v>
      </c>
      <c r="E682" s="560">
        <v>1786</v>
      </c>
      <c r="F682" s="560">
        <v>1786</v>
      </c>
      <c r="G682" s="560">
        <v>0</v>
      </c>
      <c r="H682" s="561">
        <v>0</v>
      </c>
    </row>
    <row r="683" spans="1:8" ht="13.25" customHeight="1" x14ac:dyDescent="0.25">
      <c r="A683" s="1098"/>
      <c r="B683" s="562" t="s">
        <v>2471</v>
      </c>
      <c r="C683" s="563" t="s">
        <v>2472</v>
      </c>
      <c r="D683" s="564" t="s">
        <v>5696</v>
      </c>
      <c r="E683" s="565">
        <v>3773.95</v>
      </c>
      <c r="F683" s="565">
        <v>1834.18</v>
      </c>
      <c r="G683" s="565">
        <v>1750</v>
      </c>
      <c r="H683" s="566">
        <v>189.77</v>
      </c>
    </row>
    <row r="684" spans="1:8" ht="12.8" customHeight="1" x14ac:dyDescent="0.25">
      <c r="A684" s="1098"/>
      <c r="B684" s="562" t="s">
        <v>2471</v>
      </c>
      <c r="C684" s="563" t="s">
        <v>2472</v>
      </c>
      <c r="D684" s="564" t="s">
        <v>5690</v>
      </c>
      <c r="E684" s="565">
        <v>7710.47</v>
      </c>
      <c r="F684" s="565">
        <v>0</v>
      </c>
      <c r="G684" s="565">
        <v>7375.12</v>
      </c>
      <c r="H684" s="566">
        <v>335.35</v>
      </c>
    </row>
    <row r="685" spans="1:8" ht="12.8" customHeight="1" x14ac:dyDescent="0.25">
      <c r="A685" s="1098"/>
      <c r="B685" s="562" t="s">
        <v>2471</v>
      </c>
      <c r="C685" s="563" t="s">
        <v>2472</v>
      </c>
      <c r="D685" s="564" t="s">
        <v>2392</v>
      </c>
      <c r="E685" s="565">
        <v>89289.52</v>
      </c>
      <c r="F685" s="565">
        <v>72166.149999999994</v>
      </c>
      <c r="G685" s="565">
        <v>8983.67</v>
      </c>
      <c r="H685" s="566">
        <v>8139.6999999999898</v>
      </c>
    </row>
    <row r="686" spans="1:8" ht="12.8" customHeight="1" x14ac:dyDescent="0.2">
      <c r="A686" s="1098"/>
      <c r="B686" s="557" t="s">
        <v>6723</v>
      </c>
      <c r="C686" s="558"/>
      <c r="D686" s="559" t="s">
        <v>5689</v>
      </c>
      <c r="E686" s="560">
        <v>100773.94</v>
      </c>
      <c r="F686" s="560">
        <v>74000.33</v>
      </c>
      <c r="G686" s="560">
        <v>18108.79</v>
      </c>
      <c r="H686" s="561">
        <v>8664.8199999999906</v>
      </c>
    </row>
    <row r="687" spans="1:8" ht="12.8" customHeight="1" x14ac:dyDescent="0.25">
      <c r="A687" s="1098"/>
      <c r="B687" s="562" t="s">
        <v>2486</v>
      </c>
      <c r="C687" s="563" t="s">
        <v>2487</v>
      </c>
      <c r="D687" s="564" t="s">
        <v>5696</v>
      </c>
      <c r="E687" s="565">
        <v>6100.77</v>
      </c>
      <c r="F687" s="565">
        <v>176.82</v>
      </c>
      <c r="G687" s="565">
        <v>1262.04</v>
      </c>
      <c r="H687" s="566">
        <v>4661.91</v>
      </c>
    </row>
    <row r="688" spans="1:8" ht="12.8" customHeight="1" x14ac:dyDescent="0.25">
      <c r="A688" s="1098"/>
      <c r="B688" s="562" t="s">
        <v>2486</v>
      </c>
      <c r="C688" s="563" t="s">
        <v>2487</v>
      </c>
      <c r="D688" s="564" t="s">
        <v>5690</v>
      </c>
      <c r="E688" s="565">
        <v>10069.57</v>
      </c>
      <c r="F688" s="565">
        <v>2219.67</v>
      </c>
      <c r="G688" s="565">
        <v>5651.38</v>
      </c>
      <c r="H688" s="566">
        <v>2198.52</v>
      </c>
    </row>
    <row r="689" spans="1:8" ht="12.8" customHeight="1" x14ac:dyDescent="0.25">
      <c r="A689" s="1098"/>
      <c r="B689" s="562" t="s">
        <v>2486</v>
      </c>
      <c r="C689" s="563" t="s">
        <v>2487</v>
      </c>
      <c r="D689" s="564" t="s">
        <v>2392</v>
      </c>
      <c r="E689" s="565">
        <v>1509261.39</v>
      </c>
      <c r="F689" s="565">
        <v>1486966.47</v>
      </c>
      <c r="G689" s="565">
        <v>17245.400000000001</v>
      </c>
      <c r="H689" s="566">
        <v>5049.5200000000004</v>
      </c>
    </row>
    <row r="690" spans="1:8" ht="12.8" customHeight="1" x14ac:dyDescent="0.2">
      <c r="A690" s="1098"/>
      <c r="B690" s="557" t="s">
        <v>6724</v>
      </c>
      <c r="C690" s="558"/>
      <c r="D690" s="559" t="s">
        <v>5689</v>
      </c>
      <c r="E690" s="560">
        <v>1525431.73</v>
      </c>
      <c r="F690" s="560">
        <v>1489362.96</v>
      </c>
      <c r="G690" s="560">
        <v>24158.82</v>
      </c>
      <c r="H690" s="561">
        <v>11909.95</v>
      </c>
    </row>
    <row r="691" spans="1:8" ht="12.8" customHeight="1" x14ac:dyDescent="0.25">
      <c r="A691" s="1098"/>
      <c r="B691" s="562" t="s">
        <v>2473</v>
      </c>
      <c r="C691" s="563" t="s">
        <v>2474</v>
      </c>
      <c r="D691" s="564" t="s">
        <v>5696</v>
      </c>
      <c r="E691" s="565">
        <v>4193.83</v>
      </c>
      <c r="F691" s="565">
        <v>3413.83</v>
      </c>
      <c r="G691" s="565">
        <v>780</v>
      </c>
      <c r="H691" s="566">
        <v>0</v>
      </c>
    </row>
    <row r="692" spans="1:8" ht="12.8" customHeight="1" x14ac:dyDescent="0.25">
      <c r="A692" s="1098"/>
      <c r="B692" s="562" t="s">
        <v>2473</v>
      </c>
      <c r="C692" s="563" t="s">
        <v>2474</v>
      </c>
      <c r="D692" s="564" t="s">
        <v>5690</v>
      </c>
      <c r="E692" s="565">
        <v>6438.25</v>
      </c>
      <c r="F692" s="565">
        <v>2828.82</v>
      </c>
      <c r="G692" s="565">
        <v>3040.15</v>
      </c>
      <c r="H692" s="566">
        <v>569.28</v>
      </c>
    </row>
    <row r="693" spans="1:8" ht="12.8" customHeight="1" x14ac:dyDescent="0.25">
      <c r="A693" s="1098"/>
      <c r="B693" s="562" t="s">
        <v>2473</v>
      </c>
      <c r="C693" s="563" t="s">
        <v>2474</v>
      </c>
      <c r="D693" s="564" t="s">
        <v>2392</v>
      </c>
      <c r="E693" s="565">
        <v>171257.29</v>
      </c>
      <c r="F693" s="565">
        <v>125942.29</v>
      </c>
      <c r="G693" s="565">
        <v>45000</v>
      </c>
      <c r="H693" s="566">
        <v>315</v>
      </c>
    </row>
    <row r="694" spans="1:8" ht="12.8" customHeight="1" x14ac:dyDescent="0.2">
      <c r="A694" s="1098"/>
      <c r="B694" s="557" t="s">
        <v>6725</v>
      </c>
      <c r="C694" s="558"/>
      <c r="D694" s="559" t="s">
        <v>5689</v>
      </c>
      <c r="E694" s="560">
        <v>181889.37</v>
      </c>
      <c r="F694" s="560">
        <v>132184.94</v>
      </c>
      <c r="G694" s="560">
        <v>48820.15</v>
      </c>
      <c r="H694" s="561">
        <v>884.28</v>
      </c>
    </row>
    <row r="695" spans="1:8" ht="12.8" customHeight="1" x14ac:dyDescent="0.25">
      <c r="A695" s="1098"/>
      <c r="B695" s="562" t="s">
        <v>2488</v>
      </c>
      <c r="C695" s="563" t="s">
        <v>2489</v>
      </c>
      <c r="D695" s="564" t="s">
        <v>5690</v>
      </c>
      <c r="E695" s="565">
        <v>22.5</v>
      </c>
      <c r="F695" s="565">
        <v>22.5</v>
      </c>
      <c r="G695" s="565">
        <v>0</v>
      </c>
      <c r="H695" s="566">
        <v>0</v>
      </c>
    </row>
    <row r="696" spans="1:8" ht="12.8" customHeight="1" x14ac:dyDescent="0.25">
      <c r="A696" s="1098"/>
      <c r="B696" s="562" t="s">
        <v>2488</v>
      </c>
      <c r="C696" s="563" t="s">
        <v>2489</v>
      </c>
      <c r="D696" s="564" t="s">
        <v>2392</v>
      </c>
      <c r="E696" s="565">
        <v>1203339.6399999999</v>
      </c>
      <c r="F696" s="565">
        <v>1203339.6399999999</v>
      </c>
      <c r="G696" s="565">
        <v>0</v>
      </c>
      <c r="H696" s="566">
        <v>0</v>
      </c>
    </row>
    <row r="697" spans="1:8" ht="12.8" customHeight="1" x14ac:dyDescent="0.2">
      <c r="A697" s="1098"/>
      <c r="B697" s="557" t="s">
        <v>6726</v>
      </c>
      <c r="C697" s="558"/>
      <c r="D697" s="559" t="s">
        <v>5689</v>
      </c>
      <c r="E697" s="560">
        <v>1203362.1399999999</v>
      </c>
      <c r="F697" s="560">
        <v>1203362.1399999999</v>
      </c>
      <c r="G697" s="560">
        <v>0</v>
      </c>
      <c r="H697" s="561">
        <v>0</v>
      </c>
    </row>
    <row r="698" spans="1:8" ht="12.8" customHeight="1" x14ac:dyDescent="0.25">
      <c r="A698" s="1098"/>
      <c r="B698" s="562" t="s">
        <v>5925</v>
      </c>
      <c r="C698" s="563" t="s">
        <v>5711</v>
      </c>
      <c r="D698" s="564" t="s">
        <v>2392</v>
      </c>
      <c r="E698" s="565">
        <v>178.6</v>
      </c>
      <c r="F698" s="565">
        <v>178.6</v>
      </c>
      <c r="G698" s="565">
        <v>0</v>
      </c>
      <c r="H698" s="566">
        <v>0</v>
      </c>
    </row>
    <row r="699" spans="1:8" ht="12.8" customHeight="1" x14ac:dyDescent="0.2">
      <c r="A699" s="1098"/>
      <c r="B699" s="557" t="s">
        <v>6727</v>
      </c>
      <c r="C699" s="558"/>
      <c r="D699" s="559" t="s">
        <v>5689</v>
      </c>
      <c r="E699" s="560">
        <v>178.6</v>
      </c>
      <c r="F699" s="560">
        <v>178.6</v>
      </c>
      <c r="G699" s="560">
        <v>0</v>
      </c>
      <c r="H699" s="561">
        <v>0</v>
      </c>
    </row>
    <row r="700" spans="1:8" ht="12.8" customHeight="1" x14ac:dyDescent="0.25">
      <c r="A700" s="1098"/>
      <c r="B700" s="562" t="s">
        <v>2490</v>
      </c>
      <c r="C700" s="563" t="s">
        <v>2491</v>
      </c>
      <c r="D700" s="564" t="s">
        <v>2392</v>
      </c>
      <c r="E700" s="565">
        <v>689.55</v>
      </c>
      <c r="F700" s="565">
        <v>689.55</v>
      </c>
      <c r="G700" s="565">
        <v>0</v>
      </c>
      <c r="H700" s="566">
        <v>0</v>
      </c>
    </row>
    <row r="701" spans="1:8" ht="13.6" customHeight="1" x14ac:dyDescent="0.2">
      <c r="A701" s="1098"/>
      <c r="B701" s="557" t="s">
        <v>6728</v>
      </c>
      <c r="C701" s="558"/>
      <c r="D701" s="559" t="s">
        <v>5689</v>
      </c>
      <c r="E701" s="560">
        <v>689.55</v>
      </c>
      <c r="F701" s="560">
        <v>689.55</v>
      </c>
      <c r="G701" s="560">
        <v>0</v>
      </c>
      <c r="H701" s="561">
        <v>0</v>
      </c>
    </row>
    <row r="702" spans="1:8" ht="12.8" customHeight="1" x14ac:dyDescent="0.25">
      <c r="A702" s="1098"/>
      <c r="B702" s="562" t="s">
        <v>2492</v>
      </c>
      <c r="C702" s="563" t="s">
        <v>2493</v>
      </c>
      <c r="D702" s="564" t="s">
        <v>2392</v>
      </c>
      <c r="E702" s="565">
        <v>447.12</v>
      </c>
      <c r="F702" s="565">
        <v>447.12</v>
      </c>
      <c r="G702" s="565">
        <v>0</v>
      </c>
      <c r="H702" s="566">
        <v>0</v>
      </c>
    </row>
    <row r="703" spans="1:8" ht="12.8" customHeight="1" x14ac:dyDescent="0.2">
      <c r="A703" s="1098"/>
      <c r="B703" s="557" t="s">
        <v>6729</v>
      </c>
      <c r="C703" s="558"/>
      <c r="D703" s="559" t="s">
        <v>5689</v>
      </c>
      <c r="E703" s="560">
        <v>447.12</v>
      </c>
      <c r="F703" s="560">
        <v>447.12</v>
      </c>
      <c r="G703" s="560">
        <v>0</v>
      </c>
      <c r="H703" s="561">
        <v>0</v>
      </c>
    </row>
    <row r="704" spans="1:8" ht="12.8" customHeight="1" x14ac:dyDescent="0.25">
      <c r="A704" s="1098"/>
      <c r="B704" s="562" t="s">
        <v>2475</v>
      </c>
      <c r="C704" s="563" t="s">
        <v>2476</v>
      </c>
      <c r="D704" s="564" t="s">
        <v>2392</v>
      </c>
      <c r="E704" s="565">
        <v>1117014.8</v>
      </c>
      <c r="F704" s="565">
        <v>1047848.9</v>
      </c>
      <c r="G704" s="565">
        <v>69165.899999999994</v>
      </c>
      <c r="H704" s="566">
        <v>0</v>
      </c>
    </row>
    <row r="705" spans="1:8" ht="12.8" customHeight="1" x14ac:dyDescent="0.2">
      <c r="A705" s="1098"/>
      <c r="B705" s="557" t="s">
        <v>6730</v>
      </c>
      <c r="C705" s="558"/>
      <c r="D705" s="559" t="s">
        <v>5689</v>
      </c>
      <c r="E705" s="560">
        <v>1117014.8</v>
      </c>
      <c r="F705" s="560">
        <v>1047848.9</v>
      </c>
      <c r="G705" s="560">
        <v>69165.899999999994</v>
      </c>
      <c r="H705" s="561">
        <v>0</v>
      </c>
    </row>
    <row r="706" spans="1:8" ht="12.8" customHeight="1" x14ac:dyDescent="0.25">
      <c r="A706" s="1098"/>
      <c r="B706" s="562" t="s">
        <v>2477</v>
      </c>
      <c r="C706" s="563" t="s">
        <v>2478</v>
      </c>
      <c r="D706" s="564" t="s">
        <v>2392</v>
      </c>
      <c r="E706" s="565">
        <v>28913.26</v>
      </c>
      <c r="F706" s="565">
        <v>28913.26</v>
      </c>
      <c r="G706" s="565">
        <v>0</v>
      </c>
      <c r="H706" s="566">
        <v>0</v>
      </c>
    </row>
    <row r="707" spans="1:8" ht="12.8" customHeight="1" x14ac:dyDescent="0.2">
      <c r="A707" s="1098"/>
      <c r="B707" s="557" t="s">
        <v>6731</v>
      </c>
      <c r="C707" s="558"/>
      <c r="D707" s="559" t="s">
        <v>5689</v>
      </c>
      <c r="E707" s="560">
        <v>28913.26</v>
      </c>
      <c r="F707" s="560">
        <v>28913.26</v>
      </c>
      <c r="G707" s="560">
        <v>0</v>
      </c>
      <c r="H707" s="561">
        <v>0</v>
      </c>
    </row>
    <row r="708" spans="1:8" ht="12.8" customHeight="1" x14ac:dyDescent="0.25">
      <c r="A708" s="1098"/>
      <c r="B708" s="562" t="s">
        <v>2479</v>
      </c>
      <c r="C708" s="563" t="s">
        <v>2480</v>
      </c>
      <c r="D708" s="564" t="s">
        <v>2392</v>
      </c>
      <c r="E708" s="565">
        <v>171895.4</v>
      </c>
      <c r="F708" s="565">
        <v>171895.4</v>
      </c>
      <c r="G708" s="565">
        <v>0</v>
      </c>
      <c r="H708" s="566">
        <v>0</v>
      </c>
    </row>
    <row r="709" spans="1:8" ht="12.8" customHeight="1" x14ac:dyDescent="0.2">
      <c r="A709" s="1098"/>
      <c r="B709" s="585" t="s">
        <v>6732</v>
      </c>
      <c r="C709" s="586"/>
      <c r="D709" s="587" t="s">
        <v>5689</v>
      </c>
      <c r="E709" s="588">
        <v>171895.4</v>
      </c>
      <c r="F709" s="588">
        <v>171895.4</v>
      </c>
      <c r="G709" s="588">
        <v>0</v>
      </c>
      <c r="H709" s="589">
        <v>0</v>
      </c>
    </row>
    <row r="710" spans="1:8" ht="12.8" customHeight="1" x14ac:dyDescent="0.25">
      <c r="A710" s="1098"/>
      <c r="B710" s="562"/>
      <c r="C710" s="563"/>
      <c r="D710" s="564"/>
      <c r="E710" s="565"/>
      <c r="F710" s="565"/>
      <c r="G710" s="565"/>
      <c r="H710" s="566"/>
    </row>
    <row r="711" spans="1:8" ht="12.8" customHeight="1" x14ac:dyDescent="0.25">
      <c r="A711" s="1098"/>
      <c r="B711" s="1099" t="s">
        <v>227</v>
      </c>
      <c r="C711" s="1099"/>
      <c r="D711" s="1099"/>
      <c r="E711" s="1099"/>
      <c r="F711" s="1099"/>
      <c r="G711" s="1099"/>
      <c r="H711" s="1099"/>
    </row>
    <row r="712" spans="1:8" ht="12.8" customHeight="1" x14ac:dyDescent="0.25">
      <c r="A712" s="1098"/>
      <c r="B712" s="552" t="s">
        <v>228</v>
      </c>
      <c r="C712" s="553" t="s">
        <v>229</v>
      </c>
      <c r="D712" s="554" t="s">
        <v>2392</v>
      </c>
      <c r="E712" s="555">
        <v>5320.15</v>
      </c>
      <c r="F712" s="555">
        <v>5320.15</v>
      </c>
      <c r="G712" s="555">
        <v>0</v>
      </c>
      <c r="H712" s="556">
        <v>0</v>
      </c>
    </row>
    <row r="713" spans="1:8" ht="12.8" customHeight="1" x14ac:dyDescent="0.2">
      <c r="A713" s="1098"/>
      <c r="B713" s="557" t="s">
        <v>6733</v>
      </c>
      <c r="C713" s="558"/>
      <c r="D713" s="559" t="s">
        <v>5689</v>
      </c>
      <c r="E713" s="560">
        <v>5320.15</v>
      </c>
      <c r="F713" s="560">
        <v>5320.15</v>
      </c>
      <c r="G713" s="560">
        <v>0</v>
      </c>
      <c r="H713" s="561">
        <v>0</v>
      </c>
    </row>
    <row r="714" spans="1:8" ht="12.8" customHeight="1" x14ac:dyDescent="0.25">
      <c r="A714" s="1098"/>
      <c r="B714" s="562" t="s">
        <v>230</v>
      </c>
      <c r="C714" s="563" t="s">
        <v>231</v>
      </c>
      <c r="D714" s="564" t="s">
        <v>5690</v>
      </c>
      <c r="E714" s="565">
        <v>3690.5</v>
      </c>
      <c r="F714" s="565">
        <v>0</v>
      </c>
      <c r="G714" s="565">
        <v>0</v>
      </c>
      <c r="H714" s="566">
        <v>3690.5</v>
      </c>
    </row>
    <row r="715" spans="1:8" ht="12.8" customHeight="1" x14ac:dyDescent="0.25">
      <c r="A715" s="1098"/>
      <c r="B715" s="562" t="s">
        <v>230</v>
      </c>
      <c r="C715" s="563" t="s">
        <v>231</v>
      </c>
      <c r="D715" s="564" t="s">
        <v>2392</v>
      </c>
      <c r="E715" s="565">
        <v>18807.669999999998</v>
      </c>
      <c r="F715" s="565">
        <v>15938.4</v>
      </c>
      <c r="G715" s="565">
        <v>0</v>
      </c>
      <c r="H715" s="566">
        <v>2869.27</v>
      </c>
    </row>
    <row r="716" spans="1:8" ht="12.8" customHeight="1" x14ac:dyDescent="0.2">
      <c r="A716" s="1098"/>
      <c r="B716" s="557" t="s">
        <v>6734</v>
      </c>
      <c r="C716" s="558"/>
      <c r="D716" s="559" t="s">
        <v>5689</v>
      </c>
      <c r="E716" s="560">
        <v>22498.17</v>
      </c>
      <c r="F716" s="560">
        <v>15938.4</v>
      </c>
      <c r="G716" s="560">
        <v>0</v>
      </c>
      <c r="H716" s="561">
        <v>6559.77</v>
      </c>
    </row>
    <row r="717" spans="1:8" ht="13.6" customHeight="1" x14ac:dyDescent="0.25">
      <c r="A717" s="1098"/>
      <c r="B717" s="562" t="s">
        <v>232</v>
      </c>
      <c r="C717" s="563" t="s">
        <v>6547</v>
      </c>
      <c r="D717" s="564" t="s">
        <v>2392</v>
      </c>
      <c r="E717" s="565">
        <v>67.900000000000006</v>
      </c>
      <c r="F717" s="565">
        <v>67.900000000000006</v>
      </c>
      <c r="G717" s="565">
        <v>0</v>
      </c>
      <c r="H717" s="566">
        <v>0</v>
      </c>
    </row>
    <row r="718" spans="1:8" ht="13.6" customHeight="1" x14ac:dyDescent="0.2">
      <c r="A718" s="1098"/>
      <c r="B718" s="557" t="s">
        <v>6735</v>
      </c>
      <c r="C718" s="558"/>
      <c r="D718" s="559" t="s">
        <v>5689</v>
      </c>
      <c r="E718" s="560">
        <v>67.900000000000006</v>
      </c>
      <c r="F718" s="560">
        <v>67.900000000000006</v>
      </c>
      <c r="G718" s="560">
        <v>0</v>
      </c>
      <c r="H718" s="561">
        <v>0</v>
      </c>
    </row>
    <row r="719" spans="1:8" ht="13.6" customHeight="1" x14ac:dyDescent="0.25">
      <c r="A719" s="1098"/>
      <c r="B719" s="562" t="s">
        <v>235</v>
      </c>
      <c r="C719" s="563" t="s">
        <v>236</v>
      </c>
      <c r="D719" s="564" t="s">
        <v>2392</v>
      </c>
      <c r="E719" s="565">
        <v>22882.959999999999</v>
      </c>
      <c r="F719" s="565">
        <v>22882.959999999999</v>
      </c>
      <c r="G719" s="565">
        <v>0</v>
      </c>
      <c r="H719" s="566">
        <v>0</v>
      </c>
    </row>
    <row r="720" spans="1:8" ht="13.6" customHeight="1" x14ac:dyDescent="0.2">
      <c r="A720" s="1098"/>
      <c r="B720" s="585" t="s">
        <v>6736</v>
      </c>
      <c r="C720" s="586"/>
      <c r="D720" s="587" t="s">
        <v>5689</v>
      </c>
      <c r="E720" s="588">
        <v>22882.959999999999</v>
      </c>
      <c r="F720" s="588">
        <v>22882.959999999999</v>
      </c>
      <c r="G720" s="588">
        <v>0</v>
      </c>
      <c r="H720" s="589">
        <v>0</v>
      </c>
    </row>
    <row r="721" spans="1:8" ht="26.35" customHeight="1" x14ac:dyDescent="0.2">
      <c r="A721" s="1098">
        <v>96</v>
      </c>
      <c r="B721" s="531" t="s">
        <v>5684</v>
      </c>
      <c r="C721" s="532" t="s">
        <v>5685</v>
      </c>
      <c r="D721" s="532" t="s">
        <v>5686</v>
      </c>
      <c r="E721" s="532" t="s">
        <v>6552</v>
      </c>
      <c r="F721" s="532" t="s">
        <v>5961</v>
      </c>
      <c r="G721" s="532" t="s">
        <v>5962</v>
      </c>
      <c r="H721" s="533" t="s">
        <v>308</v>
      </c>
    </row>
    <row r="722" spans="1:8" ht="13.6" customHeight="1" x14ac:dyDescent="0.25">
      <c r="A722" s="1098"/>
      <c r="B722" s="562" t="s">
        <v>238</v>
      </c>
      <c r="C722" s="563" t="s">
        <v>239</v>
      </c>
      <c r="D722" s="564" t="s">
        <v>5690</v>
      </c>
      <c r="E722" s="565">
        <v>24333</v>
      </c>
      <c r="F722" s="565">
        <v>14040</v>
      </c>
      <c r="G722" s="565">
        <v>10293</v>
      </c>
      <c r="H722" s="566">
        <v>0</v>
      </c>
    </row>
    <row r="723" spans="1:8" ht="13.6" customHeight="1" x14ac:dyDescent="0.25">
      <c r="A723" s="1098"/>
      <c r="B723" s="562" t="s">
        <v>238</v>
      </c>
      <c r="C723" s="563" t="s">
        <v>239</v>
      </c>
      <c r="D723" s="564" t="s">
        <v>2392</v>
      </c>
      <c r="E723" s="565">
        <v>15470.61</v>
      </c>
      <c r="F723" s="565">
        <v>173.25</v>
      </c>
      <c r="G723" s="565">
        <v>0</v>
      </c>
      <c r="H723" s="566">
        <v>15297.36</v>
      </c>
    </row>
    <row r="724" spans="1:8" ht="13.6" customHeight="1" x14ac:dyDescent="0.2">
      <c r="A724" s="1098"/>
      <c r="B724" s="557" t="s">
        <v>6737</v>
      </c>
      <c r="C724" s="558"/>
      <c r="D724" s="559" t="s">
        <v>5689</v>
      </c>
      <c r="E724" s="560">
        <v>39803.61</v>
      </c>
      <c r="F724" s="560">
        <v>14213.25</v>
      </c>
      <c r="G724" s="560">
        <v>10293</v>
      </c>
      <c r="H724" s="561">
        <v>15297.36</v>
      </c>
    </row>
    <row r="725" spans="1:8" ht="13.6" customHeight="1" x14ac:dyDescent="0.25">
      <c r="A725" s="1098"/>
      <c r="B725" s="562" t="s">
        <v>1560</v>
      </c>
      <c r="C725" s="563" t="s">
        <v>1564</v>
      </c>
      <c r="D725" s="564" t="s">
        <v>5696</v>
      </c>
      <c r="E725" s="565">
        <v>2032.71</v>
      </c>
      <c r="F725" s="565">
        <v>1401.72</v>
      </c>
      <c r="G725" s="565">
        <v>0</v>
      </c>
      <c r="H725" s="566">
        <v>630.99</v>
      </c>
    </row>
    <row r="726" spans="1:8" ht="13.6" customHeight="1" x14ac:dyDescent="0.25">
      <c r="A726" s="1098"/>
      <c r="B726" s="562" t="s">
        <v>1560</v>
      </c>
      <c r="C726" s="563" t="s">
        <v>1564</v>
      </c>
      <c r="D726" s="564" t="s">
        <v>5690</v>
      </c>
      <c r="E726" s="565">
        <v>8500.52</v>
      </c>
      <c r="F726" s="565">
        <v>0</v>
      </c>
      <c r="G726" s="565">
        <v>0</v>
      </c>
      <c r="H726" s="566">
        <v>8500.52</v>
      </c>
    </row>
    <row r="727" spans="1:8" ht="13.6" customHeight="1" x14ac:dyDescent="0.25">
      <c r="A727" s="1098"/>
      <c r="B727" s="562" t="s">
        <v>1560</v>
      </c>
      <c r="C727" s="563" t="s">
        <v>1564</v>
      </c>
      <c r="D727" s="564" t="s">
        <v>2392</v>
      </c>
      <c r="E727" s="565">
        <v>396.15</v>
      </c>
      <c r="F727" s="565">
        <v>396.15</v>
      </c>
      <c r="G727" s="565">
        <v>0</v>
      </c>
      <c r="H727" s="566">
        <v>0</v>
      </c>
    </row>
    <row r="728" spans="1:8" ht="13.6" customHeight="1" x14ac:dyDescent="0.2">
      <c r="A728" s="1098"/>
      <c r="B728" s="557" t="s">
        <v>6738</v>
      </c>
      <c r="C728" s="558"/>
      <c r="D728" s="559" t="s">
        <v>5689</v>
      </c>
      <c r="E728" s="560">
        <v>10929.38</v>
      </c>
      <c r="F728" s="560">
        <v>1797.87</v>
      </c>
      <c r="G728" s="560">
        <v>0</v>
      </c>
      <c r="H728" s="561">
        <v>9131.51</v>
      </c>
    </row>
    <row r="729" spans="1:8" ht="12.8" customHeight="1" x14ac:dyDescent="0.25">
      <c r="A729" s="1098"/>
      <c r="B729" s="562" t="s">
        <v>240</v>
      </c>
      <c r="C729" s="563" t="s">
        <v>241</v>
      </c>
      <c r="D729" s="564" t="s">
        <v>2392</v>
      </c>
      <c r="E729" s="565">
        <v>1375.53</v>
      </c>
      <c r="F729" s="565">
        <v>1375.53</v>
      </c>
      <c r="G729" s="565">
        <v>0</v>
      </c>
      <c r="H729" s="566">
        <v>0</v>
      </c>
    </row>
    <row r="730" spans="1:8" ht="12.8" customHeight="1" x14ac:dyDescent="0.2">
      <c r="A730" s="1098"/>
      <c r="B730" s="557" t="s">
        <v>6739</v>
      </c>
      <c r="C730" s="558"/>
      <c r="D730" s="559" t="s">
        <v>5689</v>
      </c>
      <c r="E730" s="560">
        <v>1375.53</v>
      </c>
      <c r="F730" s="560">
        <v>1375.53</v>
      </c>
      <c r="G730" s="560">
        <v>0</v>
      </c>
      <c r="H730" s="561">
        <v>0</v>
      </c>
    </row>
    <row r="731" spans="1:8" ht="12.8" customHeight="1" x14ac:dyDescent="0.25">
      <c r="A731" s="1098"/>
      <c r="B731" s="562" t="s">
        <v>242</v>
      </c>
      <c r="C731" s="563" t="s">
        <v>243</v>
      </c>
      <c r="D731" s="564" t="s">
        <v>2392</v>
      </c>
      <c r="E731" s="565">
        <v>223</v>
      </c>
      <c r="F731" s="565">
        <v>223</v>
      </c>
      <c r="G731" s="565">
        <v>0</v>
      </c>
      <c r="H731" s="566">
        <v>0</v>
      </c>
    </row>
    <row r="732" spans="1:8" ht="12.8" customHeight="1" x14ac:dyDescent="0.2">
      <c r="A732" s="1098"/>
      <c r="B732" s="557" t="s">
        <v>6740</v>
      </c>
      <c r="C732" s="558"/>
      <c r="D732" s="559" t="s">
        <v>5689</v>
      </c>
      <c r="E732" s="560">
        <v>223</v>
      </c>
      <c r="F732" s="560">
        <v>223</v>
      </c>
      <c r="G732" s="560">
        <v>0</v>
      </c>
      <c r="H732" s="561">
        <v>0</v>
      </c>
    </row>
    <row r="733" spans="1:8" ht="12.8" customHeight="1" x14ac:dyDescent="0.25">
      <c r="A733" s="1098"/>
      <c r="B733" s="562" t="s">
        <v>244</v>
      </c>
      <c r="C733" s="563" t="s">
        <v>245</v>
      </c>
      <c r="D733" s="564" t="s">
        <v>5690</v>
      </c>
      <c r="E733" s="565">
        <v>15224.9</v>
      </c>
      <c r="F733" s="565">
        <v>15224.9</v>
      </c>
      <c r="G733" s="565">
        <v>0</v>
      </c>
      <c r="H733" s="566">
        <v>0</v>
      </c>
    </row>
    <row r="734" spans="1:8" ht="12.8" customHeight="1" x14ac:dyDescent="0.25">
      <c r="A734" s="1098"/>
      <c r="B734" s="562" t="s">
        <v>244</v>
      </c>
      <c r="C734" s="563" t="s">
        <v>245</v>
      </c>
      <c r="D734" s="564" t="s">
        <v>2392</v>
      </c>
      <c r="E734" s="565">
        <v>36540.94</v>
      </c>
      <c r="F734" s="565">
        <v>36540.94</v>
      </c>
      <c r="G734" s="565">
        <v>0</v>
      </c>
      <c r="H734" s="566">
        <v>0</v>
      </c>
    </row>
    <row r="735" spans="1:8" ht="12.8" customHeight="1" x14ac:dyDescent="0.2">
      <c r="A735" s="1098"/>
      <c r="B735" s="557" t="s">
        <v>6741</v>
      </c>
      <c r="C735" s="558"/>
      <c r="D735" s="559" t="s">
        <v>5689</v>
      </c>
      <c r="E735" s="560">
        <v>51765.84</v>
      </c>
      <c r="F735" s="560">
        <v>51765.84</v>
      </c>
      <c r="G735" s="560">
        <v>0</v>
      </c>
      <c r="H735" s="561">
        <v>0</v>
      </c>
    </row>
    <row r="736" spans="1:8" ht="12.8" customHeight="1" x14ac:dyDescent="0.25">
      <c r="A736" s="1098"/>
      <c r="B736" s="562" t="s">
        <v>246</v>
      </c>
      <c r="C736" s="563" t="s">
        <v>296</v>
      </c>
      <c r="D736" s="564" t="s">
        <v>5690</v>
      </c>
      <c r="E736" s="565">
        <v>1291.1300000000001</v>
      </c>
      <c r="F736" s="565">
        <v>1291.1300000000001</v>
      </c>
      <c r="G736" s="565">
        <v>0</v>
      </c>
      <c r="H736" s="566">
        <v>0</v>
      </c>
    </row>
    <row r="737" spans="1:8" ht="12.8" customHeight="1" x14ac:dyDescent="0.25">
      <c r="A737" s="1098"/>
      <c r="B737" s="562" t="s">
        <v>246</v>
      </c>
      <c r="C737" s="563" t="s">
        <v>296</v>
      </c>
      <c r="D737" s="564" t="s">
        <v>2392</v>
      </c>
      <c r="E737" s="565">
        <v>1476.24</v>
      </c>
      <c r="F737" s="565">
        <v>1476.24</v>
      </c>
      <c r="G737" s="565">
        <v>0</v>
      </c>
      <c r="H737" s="566">
        <v>0</v>
      </c>
    </row>
    <row r="738" spans="1:8" ht="12.8" customHeight="1" x14ac:dyDescent="0.2">
      <c r="A738" s="1098"/>
      <c r="B738" s="557" t="s">
        <v>6742</v>
      </c>
      <c r="C738" s="558"/>
      <c r="D738" s="559" t="s">
        <v>5689</v>
      </c>
      <c r="E738" s="560">
        <v>2767.37</v>
      </c>
      <c r="F738" s="560">
        <v>2767.37</v>
      </c>
      <c r="G738" s="560">
        <v>0</v>
      </c>
      <c r="H738" s="561">
        <v>0</v>
      </c>
    </row>
    <row r="739" spans="1:8" ht="12.8" customHeight="1" x14ac:dyDescent="0.25">
      <c r="A739" s="1098"/>
      <c r="B739" s="590"/>
      <c r="C739" s="535"/>
      <c r="D739" s="591"/>
      <c r="E739" s="592"/>
      <c r="F739" s="592"/>
      <c r="G739" s="592"/>
      <c r="H739" s="83"/>
    </row>
    <row r="740" spans="1:8" ht="13.75" customHeight="1" x14ac:dyDescent="0.25">
      <c r="A740" s="1098"/>
      <c r="B740" s="1100" t="s">
        <v>5939</v>
      </c>
      <c r="C740" s="1100"/>
      <c r="D740" s="1100"/>
      <c r="E740" s="1100"/>
      <c r="F740" s="1100"/>
      <c r="G740" s="1100"/>
      <c r="H740" s="1100"/>
    </row>
    <row r="741" spans="1:8" ht="12.8" customHeight="1" x14ac:dyDescent="0.25">
      <c r="A741" s="1098"/>
      <c r="B741" s="552" t="s">
        <v>5940</v>
      </c>
      <c r="C741" s="553" t="s">
        <v>283</v>
      </c>
      <c r="D741" s="554" t="s">
        <v>2392</v>
      </c>
      <c r="E741" s="555">
        <v>679375.21</v>
      </c>
      <c r="F741" s="555">
        <v>679375.21</v>
      </c>
      <c r="G741" s="555">
        <v>0</v>
      </c>
      <c r="H741" s="556">
        <v>0</v>
      </c>
    </row>
    <row r="742" spans="1:8" ht="12.8" customHeight="1" x14ac:dyDescent="0.2">
      <c r="A742" s="1098"/>
      <c r="B742" s="557" t="s">
        <v>6743</v>
      </c>
      <c r="C742" s="558"/>
      <c r="D742" s="559" t="s">
        <v>5689</v>
      </c>
      <c r="E742" s="560">
        <v>679375.21</v>
      </c>
      <c r="F742" s="560">
        <v>679375.21</v>
      </c>
      <c r="G742" s="560">
        <v>0</v>
      </c>
      <c r="H742" s="561">
        <v>0</v>
      </c>
    </row>
    <row r="743" spans="1:8" ht="12.8" customHeight="1" x14ac:dyDescent="0.25">
      <c r="A743" s="1098"/>
      <c r="B743" s="562" t="s">
        <v>5942</v>
      </c>
      <c r="C743" s="563" t="s">
        <v>285</v>
      </c>
      <c r="D743" s="564" t="s">
        <v>5719</v>
      </c>
      <c r="E743" s="565">
        <v>64578.59</v>
      </c>
      <c r="F743" s="565">
        <v>0</v>
      </c>
      <c r="G743" s="565">
        <v>64578.59</v>
      </c>
      <c r="H743" s="566">
        <v>0</v>
      </c>
    </row>
    <row r="744" spans="1:8" ht="12.8" customHeight="1" x14ac:dyDescent="0.25">
      <c r="A744" s="1098"/>
      <c r="B744" s="562" t="s">
        <v>5942</v>
      </c>
      <c r="C744" s="563" t="s">
        <v>285</v>
      </c>
      <c r="D744" s="564" t="s">
        <v>2392</v>
      </c>
      <c r="E744" s="565">
        <v>1006457.09</v>
      </c>
      <c r="F744" s="565">
        <v>1006457.09</v>
      </c>
      <c r="G744" s="565">
        <v>0</v>
      </c>
      <c r="H744" s="566">
        <v>0</v>
      </c>
    </row>
    <row r="745" spans="1:8" ht="12.8" customHeight="1" x14ac:dyDescent="0.2">
      <c r="A745" s="1098"/>
      <c r="B745" s="557" t="s">
        <v>6744</v>
      </c>
      <c r="C745" s="558"/>
      <c r="D745" s="559" t="s">
        <v>5689</v>
      </c>
      <c r="E745" s="560">
        <v>1071035.68</v>
      </c>
      <c r="F745" s="560">
        <v>1006457.09</v>
      </c>
      <c r="G745" s="560">
        <v>64578.59</v>
      </c>
      <c r="H745" s="561">
        <v>0</v>
      </c>
    </row>
    <row r="746" spans="1:8" ht="12.8" customHeight="1" x14ac:dyDescent="0.25">
      <c r="A746" s="1098"/>
      <c r="B746" s="562" t="s">
        <v>5944</v>
      </c>
      <c r="C746" s="563" t="s">
        <v>5785</v>
      </c>
      <c r="D746" s="564" t="s">
        <v>5945</v>
      </c>
      <c r="E746" s="565">
        <v>464.81</v>
      </c>
      <c r="F746" s="565">
        <v>0</v>
      </c>
      <c r="G746" s="565">
        <v>464.81</v>
      </c>
      <c r="H746" s="566">
        <v>0</v>
      </c>
    </row>
    <row r="747" spans="1:8" ht="12.8" customHeight="1" x14ac:dyDescent="0.25">
      <c r="A747" s="1098"/>
      <c r="B747" s="562" t="s">
        <v>5944</v>
      </c>
      <c r="C747" s="563" t="s">
        <v>5785</v>
      </c>
      <c r="D747" s="564" t="s">
        <v>5739</v>
      </c>
      <c r="E747" s="565">
        <v>82.64</v>
      </c>
      <c r="F747" s="565">
        <v>0</v>
      </c>
      <c r="G747" s="565">
        <v>82.64</v>
      </c>
      <c r="H747" s="566">
        <v>0</v>
      </c>
    </row>
    <row r="748" spans="1:8" ht="12.8" customHeight="1" x14ac:dyDescent="0.25">
      <c r="A748" s="1098"/>
      <c r="B748" s="562" t="s">
        <v>5944</v>
      </c>
      <c r="C748" s="563" t="s">
        <v>5785</v>
      </c>
      <c r="D748" s="564" t="s">
        <v>5735</v>
      </c>
      <c r="E748" s="565">
        <v>261.64999999999998</v>
      </c>
      <c r="F748" s="565">
        <v>0</v>
      </c>
      <c r="G748" s="565">
        <v>261.64999999999998</v>
      </c>
      <c r="H748" s="566">
        <v>0</v>
      </c>
    </row>
    <row r="749" spans="1:8" ht="12.8" customHeight="1" x14ac:dyDescent="0.25">
      <c r="A749" s="1098"/>
      <c r="B749" s="562" t="s">
        <v>5944</v>
      </c>
      <c r="C749" s="563" t="s">
        <v>5785</v>
      </c>
      <c r="D749" s="564" t="s">
        <v>5691</v>
      </c>
      <c r="E749" s="565">
        <v>1055</v>
      </c>
      <c r="F749" s="565">
        <v>0</v>
      </c>
      <c r="G749" s="565">
        <v>1055</v>
      </c>
      <c r="H749" s="566">
        <v>0</v>
      </c>
    </row>
    <row r="750" spans="1:8" ht="12.8" customHeight="1" x14ac:dyDescent="0.25">
      <c r="A750" s="1098"/>
      <c r="B750" s="562" t="s">
        <v>5944</v>
      </c>
      <c r="C750" s="563" t="s">
        <v>5785</v>
      </c>
      <c r="D750" s="564" t="s">
        <v>5716</v>
      </c>
      <c r="E750" s="565">
        <v>15</v>
      </c>
      <c r="F750" s="565">
        <v>0</v>
      </c>
      <c r="G750" s="565">
        <v>15</v>
      </c>
      <c r="H750" s="566">
        <v>0</v>
      </c>
    </row>
    <row r="751" spans="1:8" ht="12.8" customHeight="1" x14ac:dyDescent="0.25">
      <c r="A751" s="1098"/>
      <c r="B751" s="562" t="s">
        <v>5944</v>
      </c>
      <c r="C751" s="563" t="s">
        <v>5785</v>
      </c>
      <c r="D751" s="564" t="s">
        <v>5695</v>
      </c>
      <c r="E751" s="565">
        <v>16915</v>
      </c>
      <c r="F751" s="565">
        <v>90</v>
      </c>
      <c r="G751" s="565">
        <v>16825</v>
      </c>
      <c r="H751" s="566">
        <v>0</v>
      </c>
    </row>
    <row r="752" spans="1:8" ht="12.8" customHeight="1" x14ac:dyDescent="0.2">
      <c r="A752" s="1098"/>
      <c r="B752" s="557" t="s">
        <v>6745</v>
      </c>
      <c r="C752" s="558"/>
      <c r="D752" s="559" t="s">
        <v>5689</v>
      </c>
      <c r="E752" s="560">
        <v>18794.099999999999</v>
      </c>
      <c r="F752" s="560">
        <v>90</v>
      </c>
      <c r="G752" s="560">
        <v>18704.099999999999</v>
      </c>
      <c r="H752" s="561">
        <v>0</v>
      </c>
    </row>
    <row r="753" spans="1:8" ht="12.8" customHeight="1" x14ac:dyDescent="0.25">
      <c r="A753" s="1098"/>
      <c r="B753" s="562" t="s">
        <v>5947</v>
      </c>
      <c r="C753" s="563" t="s">
        <v>288</v>
      </c>
      <c r="D753" s="564" t="s">
        <v>5948</v>
      </c>
      <c r="E753" s="565">
        <v>5453.14</v>
      </c>
      <c r="F753" s="565">
        <v>0</v>
      </c>
      <c r="G753" s="565">
        <v>5453.14</v>
      </c>
      <c r="H753" s="566">
        <v>0</v>
      </c>
    </row>
    <row r="754" spans="1:8" ht="12.8" customHeight="1" x14ac:dyDescent="0.25">
      <c r="A754" s="1098"/>
      <c r="B754" s="562" t="s">
        <v>5947</v>
      </c>
      <c r="C754" s="563" t="s">
        <v>288</v>
      </c>
      <c r="D754" s="564" t="s">
        <v>5715</v>
      </c>
      <c r="E754" s="565">
        <v>2111.9699999999998</v>
      </c>
      <c r="F754" s="565">
        <v>0</v>
      </c>
      <c r="G754" s="565">
        <v>2111.9699999999998</v>
      </c>
      <c r="H754" s="566">
        <v>0</v>
      </c>
    </row>
    <row r="755" spans="1:8" ht="11.3" customHeight="1" x14ac:dyDescent="0.25">
      <c r="A755" s="1098"/>
      <c r="B755" s="562" t="s">
        <v>5947</v>
      </c>
      <c r="C755" s="563" t="s">
        <v>288</v>
      </c>
      <c r="D755" s="564" t="s">
        <v>5738</v>
      </c>
      <c r="E755" s="565">
        <v>562.4</v>
      </c>
      <c r="F755" s="565">
        <v>0</v>
      </c>
      <c r="G755" s="565">
        <v>562.4</v>
      </c>
      <c r="H755" s="566">
        <v>0</v>
      </c>
    </row>
    <row r="756" spans="1:8" ht="11.3" customHeight="1" x14ac:dyDescent="0.25">
      <c r="A756" s="1098"/>
      <c r="B756" s="562" t="s">
        <v>5947</v>
      </c>
      <c r="C756" s="563" t="s">
        <v>288</v>
      </c>
      <c r="D756" s="564" t="s">
        <v>5724</v>
      </c>
      <c r="E756" s="565">
        <v>2478.12</v>
      </c>
      <c r="F756" s="565">
        <v>0</v>
      </c>
      <c r="G756" s="565">
        <v>2478.12</v>
      </c>
      <c r="H756" s="566">
        <v>0</v>
      </c>
    </row>
    <row r="757" spans="1:8" ht="13.1" x14ac:dyDescent="0.25">
      <c r="A757" s="1098"/>
      <c r="B757" s="562" t="s">
        <v>5947</v>
      </c>
      <c r="C757" s="563" t="s">
        <v>288</v>
      </c>
      <c r="D757" s="564" t="s">
        <v>5705</v>
      </c>
      <c r="E757" s="565">
        <v>285.43</v>
      </c>
      <c r="F757" s="565">
        <v>0</v>
      </c>
      <c r="G757" s="565">
        <v>0</v>
      </c>
      <c r="H757" s="566">
        <v>285.43</v>
      </c>
    </row>
    <row r="758" spans="1:8" ht="13.1" x14ac:dyDescent="0.25">
      <c r="A758" s="1098"/>
      <c r="B758" s="562" t="s">
        <v>5947</v>
      </c>
      <c r="C758" s="563" t="s">
        <v>288</v>
      </c>
      <c r="D758" s="564" t="s">
        <v>5694</v>
      </c>
      <c r="E758" s="565">
        <v>23294.6</v>
      </c>
      <c r="F758" s="565">
        <v>12000</v>
      </c>
      <c r="G758" s="565">
        <v>9294.6</v>
      </c>
      <c r="H758" s="566">
        <v>2000</v>
      </c>
    </row>
    <row r="759" spans="1:8" ht="13.1" x14ac:dyDescent="0.25">
      <c r="A759" s="1098"/>
      <c r="B759" s="562" t="s">
        <v>5947</v>
      </c>
      <c r="C759" s="563" t="s">
        <v>288</v>
      </c>
      <c r="D759" s="564" t="s">
        <v>5695</v>
      </c>
      <c r="E759" s="565">
        <v>52868.56</v>
      </c>
      <c r="F759" s="565">
        <v>0</v>
      </c>
      <c r="G759" s="565">
        <v>39988.58</v>
      </c>
      <c r="H759" s="566">
        <v>12879.98</v>
      </c>
    </row>
    <row r="760" spans="1:8" ht="13.1" x14ac:dyDescent="0.25">
      <c r="A760" s="1098"/>
      <c r="B760" s="562" t="s">
        <v>5947</v>
      </c>
      <c r="C760" s="563" t="s">
        <v>288</v>
      </c>
      <c r="D760" s="564" t="s">
        <v>5696</v>
      </c>
      <c r="E760" s="565">
        <v>1754660.26</v>
      </c>
      <c r="F760" s="565">
        <v>12696</v>
      </c>
      <c r="G760" s="565">
        <v>1686224.38</v>
      </c>
      <c r="H760" s="566">
        <v>55739.88</v>
      </c>
    </row>
    <row r="761" spans="1:8" ht="13.1" x14ac:dyDescent="0.25">
      <c r="A761" s="1098"/>
      <c r="B761" s="562" t="s">
        <v>5947</v>
      </c>
      <c r="C761" s="563" t="s">
        <v>288</v>
      </c>
      <c r="D761" s="564" t="s">
        <v>5690</v>
      </c>
      <c r="E761" s="565">
        <v>8834.3700000000008</v>
      </c>
      <c r="F761" s="565">
        <v>0.1</v>
      </c>
      <c r="G761" s="565">
        <v>8834.27</v>
      </c>
      <c r="H761" s="566">
        <v>0</v>
      </c>
    </row>
    <row r="762" spans="1:8" s="577" customFormat="1" ht="13.1" x14ac:dyDescent="0.25">
      <c r="A762" s="1098"/>
      <c r="B762" s="562" t="s">
        <v>5947</v>
      </c>
      <c r="C762" s="563" t="s">
        <v>288</v>
      </c>
      <c r="D762" s="564" t="s">
        <v>2392</v>
      </c>
      <c r="E762" s="565">
        <v>719023.43</v>
      </c>
      <c r="F762" s="565">
        <v>705161.18</v>
      </c>
      <c r="G762" s="565">
        <v>13853.25</v>
      </c>
      <c r="H762" s="566">
        <v>9</v>
      </c>
    </row>
    <row r="763" spans="1:8" ht="12.45" x14ac:dyDescent="0.2">
      <c r="A763" s="1098"/>
      <c r="B763" s="557" t="s">
        <v>6746</v>
      </c>
      <c r="C763" s="558"/>
      <c r="D763" s="559" t="s">
        <v>5689</v>
      </c>
      <c r="E763" s="560">
        <v>2569572.2799999998</v>
      </c>
      <c r="F763" s="560">
        <v>729857.28</v>
      </c>
      <c r="G763" s="560">
        <v>1768800.71</v>
      </c>
      <c r="H763" s="561">
        <v>70914.289999999994</v>
      </c>
    </row>
    <row r="764" spans="1:8" ht="13.1" x14ac:dyDescent="0.25">
      <c r="A764" s="1098"/>
      <c r="B764" s="562" t="s">
        <v>5950</v>
      </c>
      <c r="C764" s="563" t="s">
        <v>301</v>
      </c>
      <c r="D764" s="564" t="s">
        <v>5695</v>
      </c>
      <c r="E764" s="565">
        <v>34.56</v>
      </c>
      <c r="F764" s="565">
        <v>0</v>
      </c>
      <c r="G764" s="565">
        <v>0</v>
      </c>
      <c r="H764" s="566">
        <v>34.56</v>
      </c>
    </row>
    <row r="765" spans="1:8" ht="13.1" x14ac:dyDescent="0.25">
      <c r="A765" s="1098"/>
      <c r="B765" s="562" t="s">
        <v>5950</v>
      </c>
      <c r="C765" s="563" t="s">
        <v>301</v>
      </c>
      <c r="D765" s="564" t="s">
        <v>2392</v>
      </c>
      <c r="E765" s="565">
        <v>1344.24</v>
      </c>
      <c r="F765" s="565">
        <v>1344.24</v>
      </c>
      <c r="G765" s="565">
        <v>0</v>
      </c>
      <c r="H765" s="566">
        <v>0</v>
      </c>
    </row>
    <row r="766" spans="1:8" ht="12.45" x14ac:dyDescent="0.2">
      <c r="A766" s="1098"/>
      <c r="B766" s="585" t="s">
        <v>6747</v>
      </c>
      <c r="C766" s="586"/>
      <c r="D766" s="587" t="s">
        <v>5689</v>
      </c>
      <c r="E766" s="588">
        <v>1378.8</v>
      </c>
      <c r="F766" s="588">
        <v>1344.24</v>
      </c>
      <c r="G766" s="588">
        <v>0</v>
      </c>
      <c r="H766" s="589">
        <v>34.56</v>
      </c>
    </row>
    <row r="767" spans="1:8" ht="12.45" x14ac:dyDescent="0.2">
      <c r="A767" s="1098"/>
      <c r="B767" s="572"/>
      <c r="C767" s="573"/>
      <c r="D767" s="574"/>
      <c r="E767" s="575"/>
      <c r="F767" s="575"/>
      <c r="G767" s="575"/>
      <c r="H767" s="576"/>
    </row>
    <row r="768" spans="1:8" ht="12.45" x14ac:dyDescent="0.2">
      <c r="A768" s="1098"/>
      <c r="B768" s="578" t="s">
        <v>5963</v>
      </c>
      <c r="C768" s="773"/>
      <c r="D768" s="775"/>
      <c r="E768" s="774">
        <f>E311+E313+E316+E318+E320+E322+E325+E327+E329+E331+E333+E337+E339+E342+E344+E346+E348+E350+E352+E354+E358+E362+E364+E367+E369+E371+E373+E377+E379+E382+E386+E390+E393+E395+E397+E401+E405+E411+E415+E420+E425+E428+E431+E433+E436+E438+E441+E443+E445+E456+E462+E464+E466+E470+E479+E486+E488+E490+E493+E497+E499+E501+E505+E509+E511+E516+E518+E522+E525+E528+E530+E535+E540+E544+E547+E549+E552+E555+E559+E563+E566+E570+E574+E579+E582+E586+E591+E595+E599+E603+E605+E609+E612+E614+E619+E623+E625+E627+E631+E635+E637+E640+E645+E649+E653+E655+E660+E664+E667+E672+E676+E680+E682+E686+E690+E694+E697+E699+E701+E703+E705+E707+E709+E713+E716+E718+E720+E724+E728+E730+E732+E735+E738+E742+E745+E752+E763+E766</f>
        <v>66003889.249999978</v>
      </c>
      <c r="F768" s="579">
        <f>F311+F313+F316+F318+F320+F322+F325+F327+F329+F331+F333+F337+F339+F342+F344+F346+F348+F350+F352+F354+F358+F362+F364+F367+F369+F371+F373+F377+F379+F382+F386+F390+F393+F395+F397+F401+F405+F411+F415+F420+F425+F428+F431+F433+F436+F438+F441+F443+F445+F456+F462+F464+F466+F470+F479+F486+F488+F490+F493+F497+F499+F501+F505+F509+F511+F516+F518+F522+F525+F528+F530+F535+F540+F544+F547+F549+F552+F555+F559+F563+F566+F570+F574+F579+F582+F586+F591+F595+F599+F603+F605+F609+F612+F614+F619+F623+F625+F627+F631+F635+F637+F640+F645+F649+F653+F655+F660+F664+F667+F672+F676+F680+F682+F686+F690+F694+F697+F699+F701+F703+F705+F707+F709+F713+F716+F718+F720+F724+F728+F730+F732+F735+F738+F742+F745+F752+F763+F766</f>
        <v>44200594.009999983</v>
      </c>
      <c r="G768" s="579">
        <f>G311+G313+G316+G318+G320+G322+G325+G327+G329+G331+G333+G337+G339+G342+G344+G346+G348+G350+G352+G354+G358+G362+G364+G367+G369+G371+G373+G377+G379+G382+G386+G390+G393+G395+G397+G401+G405+G411+G415+G420+G425+G428+G431+G433+G436+G438+G441+G443+G445+G456+G462+G464+G466+G470+G479+G486+G488+G490+G493+G497+G499+G501+G505+G509+G511+G516+G518+G522+G525+G528+G530+G535+G540+G544+G547+G549+G552+G555+G559+G563+G566+G570+G574+G579+G582+G586+G591+G595+G599+G603+G605+G609+G612+G614+G619+G623+G625+G627+G631+G635+G637+G640+G645+G649+G653+G655+G660+G664+G667+G672+G676+G680+G682+G686+G690+G694+G697+G699+G701+G703+G705+G707+G709+G713+G716+G718+G720+G724+G728+G730+G732+G735+G738+G742+G745+G752+G763+G766</f>
        <v>20256985.619999994</v>
      </c>
      <c r="H768" s="580">
        <f>H311+H313+H316+H318+H320+H322+H325+H327+H329+H331+H333+H337+H339+H342+H344+H346+H348+H350+H352+H354+H358+H362+H364+H367+H369+H371+H373+H377+H379+H382+H386+H390+H393+H395+H397+H401+H405+H411+H415+H420+H425+H428+H431+H433+H436+H438+H441+H443+H445+H456+H462+H464+H466+H470+H479+H486+H488+H490+H493+H497+H499+H501+H505+H509+H511+H516+H518+H522+H525+H528+H530+H535+H540+H544+H547+H549+H552+H555+H559+H563+H566+H570+H574+H579+H582+H586+H591+H595+H599+H603+H605+H609+H612+H614+H619+H623+H625+H627+H631+H635+H637+H640+H645+H649+H653+H655+H660+H664+H667+H672+H676+H680+H682+H686+H690+H694+H697+H699+H701+H703+H705+H707+H709+H713+H716+H718+H720+H724+H728+H730+H732+H735+H738+H742+H745+H752+H763+H766</f>
        <v>1546309.6199999994</v>
      </c>
    </row>
    <row r="769" spans="1:8" x14ac:dyDescent="0.2">
      <c r="A769" s="1098"/>
      <c r="B769" s="577"/>
      <c r="C769" s="577"/>
      <c r="D769" s="593"/>
      <c r="E769" s="577"/>
      <c r="F769" s="577"/>
      <c r="G769" s="577"/>
      <c r="H769" s="577"/>
    </row>
    <row r="770" spans="1:8" x14ac:dyDescent="0.2">
      <c r="A770" s="1098"/>
    </row>
    <row r="771" spans="1:8" x14ac:dyDescent="0.2">
      <c r="A771" s="1098"/>
    </row>
    <row r="772" spans="1:8" x14ac:dyDescent="0.2">
      <c r="A772" s="1098"/>
    </row>
  </sheetData>
  <mergeCells count="22">
    <mergeCell ref="I1:I29"/>
    <mergeCell ref="B309:H309"/>
    <mergeCell ref="A1:A50"/>
    <mergeCell ref="B1:H1"/>
    <mergeCell ref="A51:A100"/>
    <mergeCell ref="A101:A150"/>
    <mergeCell ref="A151:A200"/>
    <mergeCell ref="A201:A250"/>
    <mergeCell ref="A251:A305"/>
    <mergeCell ref="A721:A772"/>
    <mergeCell ref="B306:H306"/>
    <mergeCell ref="A306:A356"/>
    <mergeCell ref="A357:A408"/>
    <mergeCell ref="B711:H711"/>
    <mergeCell ref="B740:H740"/>
    <mergeCell ref="B503:H503"/>
    <mergeCell ref="A409:A460"/>
    <mergeCell ref="A461:A512"/>
    <mergeCell ref="A513:A564"/>
    <mergeCell ref="A565:A616"/>
    <mergeCell ref="A617:A668"/>
    <mergeCell ref="A669:A720"/>
  </mergeCells>
  <printOptions horizontalCentered="1"/>
  <pageMargins left="0.19685039370078741" right="0.59055118110236227" top="0.59055118110236227" bottom="0.59055118110236227" header="0.51181102362204722" footer="0.27559055118110237"/>
  <pageSetup paperSize="9" scale="80" firstPageNumber="105" orientation="landscape" useFirstPageNumber="1" r:id="rId1"/>
  <headerFooter alignWithMargins="0"/>
  <ignoredErrors>
    <ignoredError sqref="D252:D281 D4:D50 D52:D100 D102:D150 D152:D200 D202:D250 D462:D500 D670:D709 D722:D737 D741:D765 D310:D356 D358:D408 D410:D460 D504:D512 D514:D564 D566:D616 D618:D668 D712:D720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12"/>
  <sheetViews>
    <sheetView zoomScaleNormal="100" zoomScaleSheetLayoutView="35" workbookViewId="0">
      <selection activeCell="A3801" activeCellId="34" sqref="A2101:E2101 A2151:E2151 A2201:E2201 A2251:E2251 A2301:E2301 A2351:E2351 A2401:E2401 A2451:E2451 A2501:E2501 A2551:E2551 A2601:E2601 A2651:E2651 A2701:E2701 A2751:E2751 A2801:E2801 A2851:E2851 A2901:E2901 A2951:E2951 A3001:E3001 A3051:E3051 A3101:E3101 A3151:E3151 A3201:E3201 A3251:E3251 A3301:E3301 A3351:E3351 A3401:E3401 A3451:E3451 A3501:E3501 A3551:E3551 A3601:E3601 A3651:E3651 A3701:E3701 A3751:E3751 A3801:E3801"/>
    </sheetView>
  </sheetViews>
  <sheetFormatPr defaultColWidth="9.125" defaultRowHeight="13.1" x14ac:dyDescent="0.25"/>
  <cols>
    <col min="1" max="1" width="11.625" style="470" customWidth="1"/>
    <col min="2" max="2" width="64.5" style="501" customWidth="1"/>
    <col min="3" max="3" width="13" style="470" customWidth="1"/>
    <col min="4" max="4" width="15.625" style="502" customWidth="1"/>
    <col min="5" max="5" width="46.125" style="501" customWidth="1"/>
    <col min="6" max="16384" width="9.125" style="470"/>
  </cols>
  <sheetData>
    <row r="1" spans="1:5" ht="29.95" customHeight="1" x14ac:dyDescent="0.25">
      <c r="A1" s="1101" t="s">
        <v>763</v>
      </c>
      <c r="B1" s="1101"/>
      <c r="C1" s="1101"/>
      <c r="D1" s="1101"/>
      <c r="E1" s="1101"/>
    </row>
    <row r="2" spans="1:5" ht="13.6" customHeight="1" x14ac:dyDescent="0.25">
      <c r="A2" s="113"/>
      <c r="B2" s="114"/>
      <c r="C2" s="113"/>
      <c r="D2" s="471"/>
      <c r="E2" s="114"/>
    </row>
    <row r="3" spans="1:5" ht="24.9" x14ac:dyDescent="0.25">
      <c r="A3" s="123" t="s">
        <v>764</v>
      </c>
      <c r="B3" s="115" t="s">
        <v>765</v>
      </c>
      <c r="C3" s="116" t="s">
        <v>766</v>
      </c>
      <c r="D3" s="472" t="s">
        <v>767</v>
      </c>
      <c r="E3" s="116" t="s">
        <v>768</v>
      </c>
    </row>
    <row r="4" spans="1:5" ht="25.55" customHeight="1" x14ac:dyDescent="0.25">
      <c r="A4" s="473" t="s">
        <v>6749</v>
      </c>
      <c r="B4" s="474" t="s">
        <v>769</v>
      </c>
      <c r="C4" s="475" t="s">
        <v>8</v>
      </c>
      <c r="D4" s="476">
        <v>1780586.95</v>
      </c>
      <c r="E4" s="477" t="s">
        <v>1303</v>
      </c>
    </row>
    <row r="5" spans="1:5" ht="26.2" customHeight="1" x14ac:dyDescent="0.25">
      <c r="A5" s="478" t="s">
        <v>2495</v>
      </c>
      <c r="B5" s="479" t="s">
        <v>770</v>
      </c>
      <c r="C5" s="480" t="s">
        <v>286</v>
      </c>
      <c r="D5" s="481">
        <v>47772.26</v>
      </c>
      <c r="E5" s="479" t="s">
        <v>1304</v>
      </c>
    </row>
    <row r="6" spans="1:5" ht="26.2" customHeight="1" x14ac:dyDescent="0.25">
      <c r="A6" s="478" t="s">
        <v>771</v>
      </c>
      <c r="B6" s="479" t="s">
        <v>772</v>
      </c>
      <c r="C6" s="480" t="s">
        <v>268</v>
      </c>
      <c r="D6" s="481">
        <v>53917.08</v>
      </c>
      <c r="E6" s="479" t="s">
        <v>713</v>
      </c>
    </row>
    <row r="7" spans="1:5" ht="26.2" customHeight="1" x14ac:dyDescent="0.25">
      <c r="A7" s="478" t="s">
        <v>773</v>
      </c>
      <c r="B7" s="479" t="s">
        <v>774</v>
      </c>
      <c r="C7" s="480" t="s">
        <v>8</v>
      </c>
      <c r="D7" s="481">
        <v>64557.11</v>
      </c>
      <c r="E7" s="479" t="s">
        <v>775</v>
      </c>
    </row>
    <row r="8" spans="1:5" ht="26.2" customHeight="1" x14ac:dyDescent="0.25">
      <c r="A8" s="478" t="s">
        <v>776</v>
      </c>
      <c r="B8" s="479" t="s">
        <v>777</v>
      </c>
      <c r="C8" s="480" t="s">
        <v>8</v>
      </c>
      <c r="D8" s="481">
        <v>11068.07</v>
      </c>
      <c r="E8" s="479" t="s">
        <v>778</v>
      </c>
    </row>
    <row r="9" spans="1:5" ht="26.2" customHeight="1" x14ac:dyDescent="0.25">
      <c r="A9" s="478" t="s">
        <v>790</v>
      </c>
      <c r="B9" s="479" t="s">
        <v>791</v>
      </c>
      <c r="C9" s="480" t="s">
        <v>268</v>
      </c>
      <c r="D9" s="481">
        <v>51243.42</v>
      </c>
      <c r="E9" s="479" t="s">
        <v>713</v>
      </c>
    </row>
    <row r="10" spans="1:5" ht="26.2" customHeight="1" x14ac:dyDescent="0.25">
      <c r="A10" s="478" t="s">
        <v>788</v>
      </c>
      <c r="B10" s="479" t="s">
        <v>789</v>
      </c>
      <c r="C10" s="480" t="s">
        <v>268</v>
      </c>
      <c r="D10" s="481">
        <v>125858.66</v>
      </c>
      <c r="E10" s="479" t="s">
        <v>713</v>
      </c>
    </row>
    <row r="11" spans="1:5" ht="26.2" customHeight="1" x14ac:dyDescent="0.25">
      <c r="A11" s="478" t="s">
        <v>785</v>
      </c>
      <c r="B11" s="479" t="s">
        <v>786</v>
      </c>
      <c r="C11" s="480" t="s">
        <v>268</v>
      </c>
      <c r="D11" s="481">
        <v>154937.07</v>
      </c>
      <c r="E11" s="479" t="s">
        <v>713</v>
      </c>
    </row>
    <row r="12" spans="1:5" ht="26.2" customHeight="1" x14ac:dyDescent="0.25">
      <c r="A12" s="478" t="s">
        <v>783</v>
      </c>
      <c r="B12" s="479" t="s">
        <v>784</v>
      </c>
      <c r="C12" s="480" t="s">
        <v>268</v>
      </c>
      <c r="D12" s="481">
        <v>80567.28</v>
      </c>
      <c r="E12" s="479" t="s">
        <v>713</v>
      </c>
    </row>
    <row r="13" spans="1:5" ht="26.2" customHeight="1" x14ac:dyDescent="0.25">
      <c r="A13" s="478" t="s">
        <v>781</v>
      </c>
      <c r="B13" s="479" t="s">
        <v>782</v>
      </c>
      <c r="C13" s="480" t="s">
        <v>268</v>
      </c>
      <c r="D13" s="481">
        <v>77468.53</v>
      </c>
      <c r="E13" s="479" t="s">
        <v>713</v>
      </c>
    </row>
    <row r="14" spans="1:5" ht="26.2" customHeight="1" x14ac:dyDescent="0.25">
      <c r="A14" s="478" t="s">
        <v>779</v>
      </c>
      <c r="B14" s="479" t="s">
        <v>780</v>
      </c>
      <c r="C14" s="480" t="s">
        <v>268</v>
      </c>
      <c r="D14" s="481">
        <v>90752.3</v>
      </c>
      <c r="E14" s="479" t="s">
        <v>713</v>
      </c>
    </row>
    <row r="15" spans="1:5" ht="26.2" customHeight="1" x14ac:dyDescent="0.25">
      <c r="A15" s="478" t="s">
        <v>806</v>
      </c>
      <c r="B15" s="479" t="s">
        <v>807</v>
      </c>
      <c r="C15" s="480" t="s">
        <v>268</v>
      </c>
      <c r="D15" s="481">
        <v>178493.7</v>
      </c>
      <c r="E15" s="479" t="s">
        <v>713</v>
      </c>
    </row>
    <row r="16" spans="1:5" ht="26.2" customHeight="1" x14ac:dyDescent="0.25">
      <c r="A16" s="478" t="s">
        <v>804</v>
      </c>
      <c r="B16" s="479" t="s">
        <v>805</v>
      </c>
      <c r="C16" s="480" t="s">
        <v>268</v>
      </c>
      <c r="D16" s="481">
        <v>213038.47</v>
      </c>
      <c r="E16" s="479" t="s">
        <v>713</v>
      </c>
    </row>
    <row r="17" spans="1:5" ht="26.2" customHeight="1" x14ac:dyDescent="0.25">
      <c r="A17" s="478" t="s">
        <v>802</v>
      </c>
      <c r="B17" s="479" t="s">
        <v>803</v>
      </c>
      <c r="C17" s="480" t="s">
        <v>268</v>
      </c>
      <c r="D17" s="481">
        <v>144137.23000000001</v>
      </c>
      <c r="E17" s="479" t="s">
        <v>713</v>
      </c>
    </row>
    <row r="18" spans="1:5" ht="26.2" customHeight="1" x14ac:dyDescent="0.25">
      <c r="A18" s="478" t="s">
        <v>792</v>
      </c>
      <c r="B18" s="479" t="s">
        <v>793</v>
      </c>
      <c r="C18" s="480" t="s">
        <v>268</v>
      </c>
      <c r="D18" s="481">
        <v>258228.45</v>
      </c>
      <c r="E18" s="479" t="s">
        <v>713</v>
      </c>
    </row>
    <row r="19" spans="1:5" ht="26.2" customHeight="1" x14ac:dyDescent="0.25">
      <c r="A19" s="478" t="s">
        <v>794</v>
      </c>
      <c r="B19" s="479" t="s">
        <v>795</v>
      </c>
      <c r="C19" s="480" t="s">
        <v>268</v>
      </c>
      <c r="D19" s="481">
        <v>197129.53</v>
      </c>
      <c r="E19" s="479" t="s">
        <v>713</v>
      </c>
    </row>
    <row r="20" spans="1:5" ht="26.2" customHeight="1" x14ac:dyDescent="0.25">
      <c r="A20" s="478" t="s">
        <v>796</v>
      </c>
      <c r="B20" s="479" t="s">
        <v>797</v>
      </c>
      <c r="C20" s="480" t="s">
        <v>268</v>
      </c>
      <c r="D20" s="481">
        <v>75973.39</v>
      </c>
      <c r="E20" s="479" t="s">
        <v>713</v>
      </c>
    </row>
    <row r="21" spans="1:5" ht="26.2" customHeight="1" x14ac:dyDescent="0.25">
      <c r="A21" s="478" t="s">
        <v>800</v>
      </c>
      <c r="B21" s="479" t="s">
        <v>801</v>
      </c>
      <c r="C21" s="480" t="s">
        <v>268</v>
      </c>
      <c r="D21" s="481">
        <v>21432.959999999999</v>
      </c>
      <c r="E21" s="479" t="s">
        <v>713</v>
      </c>
    </row>
    <row r="22" spans="1:5" ht="26.2" customHeight="1" x14ac:dyDescent="0.25">
      <c r="A22" s="478" t="s">
        <v>798</v>
      </c>
      <c r="B22" s="479" t="s">
        <v>799</v>
      </c>
      <c r="C22" s="480" t="s">
        <v>268</v>
      </c>
      <c r="D22" s="481">
        <v>40119.949999999997</v>
      </c>
      <c r="E22" s="479" t="s">
        <v>713</v>
      </c>
    </row>
    <row r="23" spans="1:5" ht="26.2" customHeight="1" x14ac:dyDescent="0.25">
      <c r="A23" s="478" t="s">
        <v>808</v>
      </c>
      <c r="B23" s="479" t="s">
        <v>809</v>
      </c>
      <c r="C23" s="480" t="s">
        <v>268</v>
      </c>
      <c r="D23" s="481">
        <v>26322.44</v>
      </c>
      <c r="E23" s="479" t="s">
        <v>713</v>
      </c>
    </row>
    <row r="24" spans="1:5" ht="26.2" customHeight="1" x14ac:dyDescent="0.25">
      <c r="A24" s="478" t="s">
        <v>822</v>
      </c>
      <c r="B24" s="479" t="s">
        <v>823</v>
      </c>
      <c r="C24" s="480" t="s">
        <v>268</v>
      </c>
      <c r="D24" s="481">
        <v>370882</v>
      </c>
      <c r="E24" s="479" t="s">
        <v>713</v>
      </c>
    </row>
    <row r="25" spans="1:5" ht="26.2" customHeight="1" x14ac:dyDescent="0.25">
      <c r="A25" s="478" t="s">
        <v>820</v>
      </c>
      <c r="B25" s="479" t="s">
        <v>821</v>
      </c>
      <c r="C25" s="480" t="s">
        <v>268</v>
      </c>
      <c r="D25" s="481">
        <v>177604</v>
      </c>
      <c r="E25" s="479" t="s">
        <v>713</v>
      </c>
    </row>
    <row r="26" spans="1:5" ht="26.2" customHeight="1" x14ac:dyDescent="0.25">
      <c r="A26" s="478" t="s">
        <v>818</v>
      </c>
      <c r="B26" s="479" t="s">
        <v>819</v>
      </c>
      <c r="C26" s="480" t="s">
        <v>268</v>
      </c>
      <c r="D26" s="481">
        <v>153750</v>
      </c>
      <c r="E26" s="479" t="s">
        <v>713</v>
      </c>
    </row>
    <row r="27" spans="1:5" ht="26.2" customHeight="1" x14ac:dyDescent="0.25">
      <c r="A27" s="478" t="s">
        <v>816</v>
      </c>
      <c r="B27" s="479" t="s">
        <v>817</v>
      </c>
      <c r="C27" s="480" t="s">
        <v>268</v>
      </c>
      <c r="D27" s="481">
        <v>29600</v>
      </c>
      <c r="E27" s="479" t="s">
        <v>713</v>
      </c>
    </row>
    <row r="28" spans="1:5" ht="26.2" customHeight="1" x14ac:dyDescent="0.25">
      <c r="A28" s="478" t="s">
        <v>814</v>
      </c>
      <c r="B28" s="479" t="s">
        <v>815</v>
      </c>
      <c r="C28" s="480" t="s">
        <v>268</v>
      </c>
      <c r="D28" s="481">
        <v>369000</v>
      </c>
      <c r="E28" s="479" t="s">
        <v>713</v>
      </c>
    </row>
    <row r="29" spans="1:5" ht="26.2" customHeight="1" x14ac:dyDescent="0.25">
      <c r="A29" s="478" t="s">
        <v>812</v>
      </c>
      <c r="B29" s="479" t="s">
        <v>813</v>
      </c>
      <c r="C29" s="480" t="s">
        <v>268</v>
      </c>
      <c r="D29" s="481">
        <v>44175</v>
      </c>
      <c r="E29" s="479" t="s">
        <v>713</v>
      </c>
    </row>
    <row r="30" spans="1:5" ht="26.2" customHeight="1" x14ac:dyDescent="0.25">
      <c r="A30" s="478" t="s">
        <v>810</v>
      </c>
      <c r="B30" s="479" t="s">
        <v>811</v>
      </c>
      <c r="C30" s="480" t="s">
        <v>268</v>
      </c>
      <c r="D30" s="481">
        <v>34965</v>
      </c>
      <c r="E30" s="479" t="s">
        <v>713</v>
      </c>
    </row>
    <row r="31" spans="1:5" ht="26.2" customHeight="1" x14ac:dyDescent="0.25">
      <c r="A31" s="478" t="s">
        <v>824</v>
      </c>
      <c r="B31" s="479" t="s">
        <v>825</v>
      </c>
      <c r="C31" s="480" t="s">
        <v>268</v>
      </c>
      <c r="D31" s="481">
        <v>45000</v>
      </c>
      <c r="E31" s="479" t="s">
        <v>6750</v>
      </c>
    </row>
    <row r="32" spans="1:5" ht="26.2" customHeight="1" x14ac:dyDescent="0.25">
      <c r="A32" s="478" t="s">
        <v>2496</v>
      </c>
      <c r="B32" s="479" t="s">
        <v>2497</v>
      </c>
      <c r="C32" s="480" t="s">
        <v>2498</v>
      </c>
      <c r="D32" s="481">
        <v>18833.57</v>
      </c>
      <c r="E32" s="479" t="s">
        <v>1557</v>
      </c>
    </row>
    <row r="33" spans="1:5" ht="26.2" customHeight="1" x14ac:dyDescent="0.25">
      <c r="A33" s="478" t="s">
        <v>851</v>
      </c>
      <c r="B33" s="479" t="s">
        <v>852</v>
      </c>
      <c r="C33" s="480" t="s">
        <v>21</v>
      </c>
      <c r="D33" s="481">
        <v>699.26</v>
      </c>
      <c r="E33" s="479" t="s">
        <v>6751</v>
      </c>
    </row>
    <row r="34" spans="1:5" ht="26.2" customHeight="1" x14ac:dyDescent="0.25">
      <c r="A34" s="478" t="s">
        <v>853</v>
      </c>
      <c r="B34" s="479" t="s">
        <v>854</v>
      </c>
      <c r="C34" s="480" t="s">
        <v>21</v>
      </c>
      <c r="D34" s="481">
        <v>15942.99</v>
      </c>
      <c r="E34" s="479" t="s">
        <v>6752</v>
      </c>
    </row>
    <row r="35" spans="1:5" ht="26.2" customHeight="1" x14ac:dyDescent="0.25">
      <c r="A35" s="478" t="s">
        <v>855</v>
      </c>
      <c r="B35" s="479" t="s">
        <v>856</v>
      </c>
      <c r="C35" s="480" t="s">
        <v>21</v>
      </c>
      <c r="D35" s="481">
        <v>14504.4</v>
      </c>
      <c r="E35" s="479" t="s">
        <v>6753</v>
      </c>
    </row>
    <row r="36" spans="1:5" ht="26.2" customHeight="1" x14ac:dyDescent="0.25">
      <c r="A36" s="478" t="s">
        <v>868</v>
      </c>
      <c r="B36" s="479" t="s">
        <v>869</v>
      </c>
      <c r="C36" s="480" t="s">
        <v>268</v>
      </c>
      <c r="D36" s="481">
        <v>18225</v>
      </c>
      <c r="E36" s="479" t="s">
        <v>713</v>
      </c>
    </row>
    <row r="37" spans="1:5" ht="26.2" customHeight="1" x14ac:dyDescent="0.25">
      <c r="A37" s="478" t="s">
        <v>857</v>
      </c>
      <c r="B37" s="479" t="s">
        <v>858</v>
      </c>
      <c r="C37" s="480" t="s">
        <v>13</v>
      </c>
      <c r="D37" s="481">
        <v>7556.75</v>
      </c>
      <c r="E37" s="479" t="s">
        <v>859</v>
      </c>
    </row>
    <row r="38" spans="1:5" ht="26.2" customHeight="1" x14ac:dyDescent="0.25">
      <c r="A38" s="478" t="s">
        <v>866</v>
      </c>
      <c r="B38" s="479" t="s">
        <v>867</v>
      </c>
      <c r="C38" s="480" t="s">
        <v>268</v>
      </c>
      <c r="D38" s="481">
        <v>225395.54</v>
      </c>
      <c r="E38" s="479" t="s">
        <v>713</v>
      </c>
    </row>
    <row r="39" spans="1:5" ht="26.2" customHeight="1" x14ac:dyDescent="0.25">
      <c r="A39" s="478" t="s">
        <v>864</v>
      </c>
      <c r="B39" s="479" t="s">
        <v>865</v>
      </c>
      <c r="C39" s="480" t="s">
        <v>268</v>
      </c>
      <c r="D39" s="481">
        <v>193041.34</v>
      </c>
      <c r="E39" s="479" t="s">
        <v>713</v>
      </c>
    </row>
    <row r="40" spans="1:5" ht="26.2" customHeight="1" x14ac:dyDescent="0.25">
      <c r="A40" s="478" t="s">
        <v>862</v>
      </c>
      <c r="B40" s="479" t="s">
        <v>863</v>
      </c>
      <c r="C40" s="480" t="s">
        <v>268</v>
      </c>
      <c r="D40" s="481">
        <v>8545.2900000000009</v>
      </c>
      <c r="E40" s="479" t="s">
        <v>713</v>
      </c>
    </row>
    <row r="41" spans="1:5" ht="26.2" customHeight="1" x14ac:dyDescent="0.25">
      <c r="A41" s="478" t="s">
        <v>860</v>
      </c>
      <c r="B41" s="479" t="s">
        <v>861</v>
      </c>
      <c r="C41" s="480" t="s">
        <v>268</v>
      </c>
      <c r="D41" s="481">
        <v>42900</v>
      </c>
      <c r="E41" s="479" t="s">
        <v>713</v>
      </c>
    </row>
    <row r="42" spans="1:5" ht="26.2" customHeight="1" x14ac:dyDescent="0.25">
      <c r="A42" s="478" t="s">
        <v>834</v>
      </c>
      <c r="B42" s="479" t="s">
        <v>835</v>
      </c>
      <c r="C42" s="480" t="s">
        <v>13</v>
      </c>
      <c r="D42" s="481">
        <v>39286.769999999997</v>
      </c>
      <c r="E42" s="479" t="s">
        <v>836</v>
      </c>
    </row>
    <row r="43" spans="1:5" ht="26.2" customHeight="1" x14ac:dyDescent="0.25">
      <c r="A43" s="478" t="s">
        <v>837</v>
      </c>
      <c r="B43" s="479" t="s">
        <v>838</v>
      </c>
      <c r="C43" s="480" t="s">
        <v>13</v>
      </c>
      <c r="D43" s="481">
        <v>12961.12</v>
      </c>
      <c r="E43" s="479" t="s">
        <v>839</v>
      </c>
    </row>
    <row r="44" spans="1:5" ht="26.2" customHeight="1" x14ac:dyDescent="0.25">
      <c r="A44" s="478" t="s">
        <v>840</v>
      </c>
      <c r="B44" s="479" t="s">
        <v>841</v>
      </c>
      <c r="C44" s="480" t="s">
        <v>13</v>
      </c>
      <c r="D44" s="481">
        <v>228.33</v>
      </c>
      <c r="E44" s="479" t="s">
        <v>6754</v>
      </c>
    </row>
    <row r="45" spans="1:5" ht="26.2" customHeight="1" x14ac:dyDescent="0.25">
      <c r="A45" s="478" t="s">
        <v>842</v>
      </c>
      <c r="B45" s="479" t="s">
        <v>843</v>
      </c>
      <c r="C45" s="480" t="s">
        <v>274</v>
      </c>
      <c r="D45" s="481">
        <v>153026.81</v>
      </c>
      <c r="E45" s="479" t="s">
        <v>6755</v>
      </c>
    </row>
    <row r="46" spans="1:5" ht="26.2" customHeight="1" x14ac:dyDescent="0.25">
      <c r="A46" s="478" t="s">
        <v>844</v>
      </c>
      <c r="B46" s="479" t="s">
        <v>845</v>
      </c>
      <c r="C46" s="480" t="s">
        <v>13</v>
      </c>
      <c r="D46" s="481">
        <v>6222.33</v>
      </c>
      <c r="E46" s="479" t="s">
        <v>718</v>
      </c>
    </row>
    <row r="47" spans="1:5" ht="26.2" customHeight="1" x14ac:dyDescent="0.25">
      <c r="A47" s="478" t="s">
        <v>846</v>
      </c>
      <c r="B47" s="479" t="s">
        <v>847</v>
      </c>
      <c r="C47" s="480" t="s">
        <v>13</v>
      </c>
      <c r="D47" s="481">
        <v>11546.93</v>
      </c>
      <c r="E47" s="479" t="s">
        <v>718</v>
      </c>
    </row>
    <row r="48" spans="1:5" ht="26.2" customHeight="1" x14ac:dyDescent="0.25">
      <c r="A48" s="478" t="s">
        <v>850</v>
      </c>
      <c r="B48" s="479" t="s">
        <v>849</v>
      </c>
      <c r="C48" s="480" t="s">
        <v>268</v>
      </c>
      <c r="D48" s="481">
        <v>9122.74</v>
      </c>
      <c r="E48" s="479" t="s">
        <v>6756</v>
      </c>
    </row>
    <row r="49" spans="1:5" ht="26.2" customHeight="1" x14ac:dyDescent="0.25">
      <c r="A49" s="478" t="s">
        <v>848</v>
      </c>
      <c r="B49" s="479" t="s">
        <v>849</v>
      </c>
      <c r="C49" s="480" t="s">
        <v>268</v>
      </c>
      <c r="D49" s="481">
        <v>52455.73</v>
      </c>
      <c r="E49" s="479" t="s">
        <v>713</v>
      </c>
    </row>
    <row r="50" spans="1:5" ht="26.2" customHeight="1" x14ac:dyDescent="0.25">
      <c r="A50" s="478" t="s">
        <v>829</v>
      </c>
      <c r="B50" s="479" t="s">
        <v>830</v>
      </c>
      <c r="C50" s="480" t="s">
        <v>13</v>
      </c>
      <c r="D50" s="481">
        <v>395.23</v>
      </c>
      <c r="E50" s="479" t="s">
        <v>828</v>
      </c>
    </row>
    <row r="51" spans="1:5" ht="26.2" customHeight="1" x14ac:dyDescent="0.25">
      <c r="A51" s="864" t="s">
        <v>831</v>
      </c>
      <c r="B51" s="865" t="s">
        <v>832</v>
      </c>
      <c r="C51" s="866" t="s">
        <v>13</v>
      </c>
      <c r="D51" s="867">
        <v>7193.15</v>
      </c>
      <c r="E51" s="865" t="s">
        <v>833</v>
      </c>
    </row>
    <row r="52" spans="1:5" ht="26.2" customHeight="1" x14ac:dyDescent="0.25">
      <c r="A52" s="493" t="s">
        <v>826</v>
      </c>
      <c r="B52" s="861" t="s">
        <v>827</v>
      </c>
      <c r="C52" s="862" t="s">
        <v>13</v>
      </c>
      <c r="D52" s="863">
        <v>61176.39</v>
      </c>
      <c r="E52" s="861" t="s">
        <v>828</v>
      </c>
    </row>
    <row r="53" spans="1:5" ht="26.2" customHeight="1" x14ac:dyDescent="0.25">
      <c r="A53" s="478" t="s">
        <v>872</v>
      </c>
      <c r="B53" s="479" t="s">
        <v>873</v>
      </c>
      <c r="C53" s="480" t="s">
        <v>13</v>
      </c>
      <c r="D53" s="481">
        <v>5907.59</v>
      </c>
      <c r="E53" s="479" t="s">
        <v>718</v>
      </c>
    </row>
    <row r="54" spans="1:5" ht="26.2" customHeight="1" x14ac:dyDescent="0.25">
      <c r="A54" s="478" t="s">
        <v>879</v>
      </c>
      <c r="B54" s="479" t="s">
        <v>880</v>
      </c>
      <c r="C54" s="480" t="s">
        <v>256</v>
      </c>
      <c r="D54" s="481">
        <v>17146.36</v>
      </c>
      <c r="E54" s="479" t="s">
        <v>881</v>
      </c>
    </row>
    <row r="55" spans="1:5" ht="26.2" customHeight="1" x14ac:dyDescent="0.25">
      <c r="A55" s="478" t="s">
        <v>874</v>
      </c>
      <c r="B55" s="479" t="s">
        <v>875</v>
      </c>
      <c r="C55" s="480" t="s">
        <v>13</v>
      </c>
      <c r="D55" s="481">
        <v>11472.8</v>
      </c>
      <c r="E55" s="479" t="s">
        <v>876</v>
      </c>
    </row>
    <row r="56" spans="1:5" ht="26.2" customHeight="1" x14ac:dyDescent="0.25">
      <c r="A56" s="478" t="s">
        <v>2499</v>
      </c>
      <c r="B56" s="479" t="s">
        <v>2500</v>
      </c>
      <c r="C56" s="480" t="s">
        <v>257</v>
      </c>
      <c r="D56" s="481">
        <v>67.58</v>
      </c>
      <c r="E56" s="479" t="s">
        <v>2501</v>
      </c>
    </row>
    <row r="57" spans="1:5" ht="26.2" customHeight="1" x14ac:dyDescent="0.25">
      <c r="A57" s="478" t="s">
        <v>2502</v>
      </c>
      <c r="B57" s="479" t="s">
        <v>2503</v>
      </c>
      <c r="C57" s="480" t="s">
        <v>257</v>
      </c>
      <c r="D57" s="481">
        <v>618.32000000000005</v>
      </c>
      <c r="E57" s="479" t="s">
        <v>839</v>
      </c>
    </row>
    <row r="58" spans="1:5" ht="26.2" customHeight="1" x14ac:dyDescent="0.25">
      <c r="A58" s="478" t="s">
        <v>2504</v>
      </c>
      <c r="B58" s="479" t="s">
        <v>2505</v>
      </c>
      <c r="C58" s="480" t="s">
        <v>257</v>
      </c>
      <c r="D58" s="481">
        <v>195.2</v>
      </c>
      <c r="E58" s="479" t="s">
        <v>839</v>
      </c>
    </row>
    <row r="59" spans="1:5" ht="26.2" customHeight="1" x14ac:dyDescent="0.25">
      <c r="A59" s="478" t="s">
        <v>2506</v>
      </c>
      <c r="B59" s="479" t="s">
        <v>2507</v>
      </c>
      <c r="C59" s="480" t="s">
        <v>262</v>
      </c>
      <c r="D59" s="481">
        <v>39.04</v>
      </c>
      <c r="E59" s="479" t="s">
        <v>839</v>
      </c>
    </row>
    <row r="60" spans="1:5" ht="26.2" customHeight="1" x14ac:dyDescent="0.25">
      <c r="A60" s="478" t="s">
        <v>2508</v>
      </c>
      <c r="B60" s="479" t="s">
        <v>2509</v>
      </c>
      <c r="C60" s="480" t="s">
        <v>257</v>
      </c>
      <c r="D60" s="481">
        <v>1805.6</v>
      </c>
      <c r="E60" s="479" t="s">
        <v>839</v>
      </c>
    </row>
    <row r="61" spans="1:5" ht="26.2" customHeight="1" x14ac:dyDescent="0.25">
      <c r="A61" s="478" t="s">
        <v>2510</v>
      </c>
      <c r="B61" s="479" t="s">
        <v>2511</v>
      </c>
      <c r="C61" s="480" t="s">
        <v>262</v>
      </c>
      <c r="D61" s="481">
        <v>361.12</v>
      </c>
      <c r="E61" s="479" t="s">
        <v>839</v>
      </c>
    </row>
    <row r="62" spans="1:5" ht="26.2" customHeight="1" x14ac:dyDescent="0.25">
      <c r="A62" s="478" t="s">
        <v>870</v>
      </c>
      <c r="B62" s="479" t="s">
        <v>871</v>
      </c>
      <c r="C62" s="480" t="s">
        <v>13</v>
      </c>
      <c r="D62" s="481">
        <v>11815.19</v>
      </c>
      <c r="E62" s="479" t="s">
        <v>718</v>
      </c>
    </row>
    <row r="63" spans="1:5" ht="26.2" customHeight="1" x14ac:dyDescent="0.25">
      <c r="A63" s="478" t="s">
        <v>877</v>
      </c>
      <c r="B63" s="479" t="s">
        <v>878</v>
      </c>
      <c r="C63" s="480" t="s">
        <v>268</v>
      </c>
      <c r="D63" s="481">
        <v>133416.9</v>
      </c>
      <c r="E63" s="479" t="s">
        <v>713</v>
      </c>
    </row>
    <row r="64" spans="1:5" ht="26.2" customHeight="1" x14ac:dyDescent="0.25">
      <c r="A64" s="478" t="s">
        <v>882</v>
      </c>
      <c r="B64" s="479" t="s">
        <v>883</v>
      </c>
      <c r="C64" s="480" t="s">
        <v>21</v>
      </c>
      <c r="D64" s="481">
        <v>683.92</v>
      </c>
      <c r="E64" s="479" t="s">
        <v>6757</v>
      </c>
    </row>
    <row r="65" spans="1:5" ht="26.2" customHeight="1" x14ac:dyDescent="0.25">
      <c r="A65" s="478" t="s">
        <v>927</v>
      </c>
      <c r="B65" s="479" t="s">
        <v>928</v>
      </c>
      <c r="C65" s="480" t="s">
        <v>13</v>
      </c>
      <c r="D65" s="481">
        <v>13042.53</v>
      </c>
      <c r="E65" s="479" t="s">
        <v>859</v>
      </c>
    </row>
    <row r="66" spans="1:5" ht="26.2" customHeight="1" x14ac:dyDescent="0.25">
      <c r="A66" s="478" t="s">
        <v>925</v>
      </c>
      <c r="B66" s="479" t="s">
        <v>926</v>
      </c>
      <c r="C66" s="480" t="s">
        <v>13</v>
      </c>
      <c r="D66" s="481">
        <v>1090.83</v>
      </c>
      <c r="E66" s="479" t="s">
        <v>859</v>
      </c>
    </row>
    <row r="67" spans="1:5" ht="26.2" customHeight="1" x14ac:dyDescent="0.25">
      <c r="A67" s="478" t="s">
        <v>932</v>
      </c>
      <c r="B67" s="479" t="s">
        <v>933</v>
      </c>
      <c r="C67" s="480" t="s">
        <v>13</v>
      </c>
      <c r="D67" s="481">
        <v>12020.16</v>
      </c>
      <c r="E67" s="479" t="s">
        <v>931</v>
      </c>
    </row>
    <row r="68" spans="1:5" ht="26.2" customHeight="1" x14ac:dyDescent="0.25">
      <c r="A68" s="478" t="s">
        <v>929</v>
      </c>
      <c r="B68" s="479" t="s">
        <v>930</v>
      </c>
      <c r="C68" s="480" t="s">
        <v>13</v>
      </c>
      <c r="D68" s="481">
        <v>3832.03</v>
      </c>
      <c r="E68" s="479" t="s">
        <v>931</v>
      </c>
    </row>
    <row r="69" spans="1:5" ht="26.2" customHeight="1" x14ac:dyDescent="0.25">
      <c r="A69" s="478" t="s">
        <v>934</v>
      </c>
      <c r="B69" s="479" t="s">
        <v>935</v>
      </c>
      <c r="C69" s="480" t="s">
        <v>13</v>
      </c>
      <c r="D69" s="481">
        <v>12089.78</v>
      </c>
      <c r="E69" s="479" t="s">
        <v>936</v>
      </c>
    </row>
    <row r="70" spans="1:5" ht="26.2" customHeight="1" x14ac:dyDescent="0.25">
      <c r="A70" s="478" t="s">
        <v>937</v>
      </c>
      <c r="B70" s="479" t="s">
        <v>938</v>
      </c>
      <c r="C70" s="480" t="s">
        <v>13</v>
      </c>
      <c r="D70" s="481">
        <v>388.8</v>
      </c>
      <c r="E70" s="479" t="s">
        <v>939</v>
      </c>
    </row>
    <row r="71" spans="1:5" ht="26.2" customHeight="1" x14ac:dyDescent="0.25">
      <c r="A71" s="478" t="s">
        <v>940</v>
      </c>
      <c r="B71" s="479" t="s">
        <v>941</v>
      </c>
      <c r="C71" s="480" t="s">
        <v>268</v>
      </c>
      <c r="D71" s="481">
        <v>80325</v>
      </c>
      <c r="E71" s="479" t="s">
        <v>713</v>
      </c>
    </row>
    <row r="72" spans="1:5" ht="26.2" customHeight="1" x14ac:dyDescent="0.25">
      <c r="A72" s="478" t="s">
        <v>946</v>
      </c>
      <c r="B72" s="479" t="s">
        <v>947</v>
      </c>
      <c r="C72" s="480" t="s">
        <v>268</v>
      </c>
      <c r="D72" s="481">
        <v>417841.28</v>
      </c>
      <c r="E72" s="479" t="s">
        <v>713</v>
      </c>
    </row>
    <row r="73" spans="1:5" ht="26.2" customHeight="1" x14ac:dyDescent="0.25">
      <c r="A73" s="478" t="s">
        <v>944</v>
      </c>
      <c r="B73" s="479" t="s">
        <v>945</v>
      </c>
      <c r="C73" s="480" t="s">
        <v>268</v>
      </c>
      <c r="D73" s="481">
        <v>302654</v>
      </c>
      <c r="E73" s="479" t="s">
        <v>713</v>
      </c>
    </row>
    <row r="74" spans="1:5" ht="26.2" customHeight="1" x14ac:dyDescent="0.25">
      <c r="A74" s="478" t="s">
        <v>942</v>
      </c>
      <c r="B74" s="479" t="s">
        <v>943</v>
      </c>
      <c r="C74" s="480" t="s">
        <v>268</v>
      </c>
      <c r="D74" s="481">
        <v>166141.79999999999</v>
      </c>
      <c r="E74" s="479" t="s">
        <v>713</v>
      </c>
    </row>
    <row r="75" spans="1:5" ht="26.2" customHeight="1" x14ac:dyDescent="0.25">
      <c r="A75" s="478" t="s">
        <v>884</v>
      </c>
      <c r="B75" s="479" t="s">
        <v>885</v>
      </c>
      <c r="C75" s="480" t="s">
        <v>21</v>
      </c>
      <c r="D75" s="481">
        <v>1004.22</v>
      </c>
      <c r="E75" s="479" t="s">
        <v>6758</v>
      </c>
    </row>
    <row r="76" spans="1:5" ht="26.2" customHeight="1" x14ac:dyDescent="0.25">
      <c r="A76" s="478" t="s">
        <v>888</v>
      </c>
      <c r="B76" s="479" t="s">
        <v>889</v>
      </c>
      <c r="C76" s="480" t="s">
        <v>21</v>
      </c>
      <c r="D76" s="481">
        <v>827.33</v>
      </c>
      <c r="E76" s="479" t="s">
        <v>6759</v>
      </c>
    </row>
    <row r="77" spans="1:5" ht="26.2" customHeight="1" x14ac:dyDescent="0.25">
      <c r="A77" s="478" t="s">
        <v>886</v>
      </c>
      <c r="B77" s="479" t="s">
        <v>887</v>
      </c>
      <c r="C77" s="480" t="s">
        <v>21</v>
      </c>
      <c r="D77" s="481">
        <v>827.33</v>
      </c>
      <c r="E77" s="479" t="s">
        <v>6760</v>
      </c>
    </row>
    <row r="78" spans="1:5" ht="26.2" customHeight="1" x14ac:dyDescent="0.25">
      <c r="A78" s="478" t="s">
        <v>2512</v>
      </c>
      <c r="B78" s="479" t="s">
        <v>2513</v>
      </c>
      <c r="C78" s="480" t="s">
        <v>257</v>
      </c>
      <c r="D78" s="481">
        <v>1635</v>
      </c>
      <c r="E78" s="479" t="s">
        <v>839</v>
      </c>
    </row>
    <row r="79" spans="1:5" ht="26.2" customHeight="1" x14ac:dyDescent="0.25">
      <c r="A79" s="478" t="s">
        <v>2514</v>
      </c>
      <c r="B79" s="479" t="s">
        <v>2515</v>
      </c>
      <c r="C79" s="480" t="s">
        <v>262</v>
      </c>
      <c r="D79" s="481">
        <v>327</v>
      </c>
      <c r="E79" s="479" t="s">
        <v>839</v>
      </c>
    </row>
    <row r="80" spans="1:5" ht="26.2" customHeight="1" x14ac:dyDescent="0.25">
      <c r="A80" s="478" t="s">
        <v>2516</v>
      </c>
      <c r="B80" s="479" t="s">
        <v>2517</v>
      </c>
      <c r="C80" s="480" t="s">
        <v>257</v>
      </c>
      <c r="D80" s="481">
        <v>768</v>
      </c>
      <c r="E80" s="479" t="s">
        <v>839</v>
      </c>
    </row>
    <row r="81" spans="1:5" ht="26.2" customHeight="1" x14ac:dyDescent="0.25">
      <c r="A81" s="478" t="s">
        <v>2518</v>
      </c>
      <c r="B81" s="479" t="s">
        <v>2519</v>
      </c>
      <c r="C81" s="480" t="s">
        <v>262</v>
      </c>
      <c r="D81" s="481">
        <v>153.6</v>
      </c>
      <c r="E81" s="479" t="s">
        <v>839</v>
      </c>
    </row>
    <row r="82" spans="1:5" ht="26.2" customHeight="1" x14ac:dyDescent="0.25">
      <c r="A82" s="478" t="s">
        <v>2520</v>
      </c>
      <c r="B82" s="479" t="s">
        <v>2521</v>
      </c>
      <c r="C82" s="480" t="s">
        <v>257</v>
      </c>
      <c r="D82" s="481">
        <v>355.2</v>
      </c>
      <c r="E82" s="479" t="s">
        <v>839</v>
      </c>
    </row>
    <row r="83" spans="1:5" ht="26.2" customHeight="1" x14ac:dyDescent="0.25">
      <c r="A83" s="478" t="s">
        <v>2522</v>
      </c>
      <c r="B83" s="479" t="s">
        <v>2523</v>
      </c>
      <c r="C83" s="480" t="s">
        <v>262</v>
      </c>
      <c r="D83" s="481">
        <v>71.040000000000006</v>
      </c>
      <c r="E83" s="479" t="s">
        <v>839</v>
      </c>
    </row>
    <row r="84" spans="1:5" ht="26.2" customHeight="1" x14ac:dyDescent="0.25">
      <c r="A84" s="478" t="s">
        <v>2524</v>
      </c>
      <c r="B84" s="479" t="s">
        <v>2525</v>
      </c>
      <c r="C84" s="480" t="s">
        <v>257</v>
      </c>
      <c r="D84" s="481">
        <v>134.4</v>
      </c>
      <c r="E84" s="479" t="s">
        <v>839</v>
      </c>
    </row>
    <row r="85" spans="1:5" ht="26.2" customHeight="1" x14ac:dyDescent="0.25">
      <c r="A85" s="478" t="s">
        <v>2526</v>
      </c>
      <c r="B85" s="479" t="s">
        <v>2527</v>
      </c>
      <c r="C85" s="480" t="s">
        <v>262</v>
      </c>
      <c r="D85" s="481">
        <v>26.88</v>
      </c>
      <c r="E85" s="479" t="s">
        <v>839</v>
      </c>
    </row>
    <row r="86" spans="1:5" ht="26.2" customHeight="1" x14ac:dyDescent="0.25">
      <c r="A86" s="478" t="s">
        <v>2528</v>
      </c>
      <c r="B86" s="479" t="s">
        <v>2529</v>
      </c>
      <c r="C86" s="480" t="s">
        <v>256</v>
      </c>
      <c r="D86" s="481">
        <v>10000</v>
      </c>
      <c r="E86" s="479" t="s">
        <v>2530</v>
      </c>
    </row>
    <row r="87" spans="1:5" ht="26.2" customHeight="1" x14ac:dyDescent="0.25">
      <c r="A87" s="478" t="s">
        <v>2531</v>
      </c>
      <c r="B87" s="479" t="s">
        <v>2532</v>
      </c>
      <c r="C87" s="480" t="s">
        <v>262</v>
      </c>
      <c r="D87" s="481">
        <v>2000</v>
      </c>
      <c r="E87" s="479" t="s">
        <v>2530</v>
      </c>
    </row>
    <row r="88" spans="1:5" ht="26.2" customHeight="1" x14ac:dyDescent="0.25">
      <c r="A88" s="478" t="s">
        <v>2533</v>
      </c>
      <c r="B88" s="479" t="s">
        <v>2534</v>
      </c>
      <c r="C88" s="480" t="s">
        <v>267</v>
      </c>
      <c r="D88" s="481">
        <v>92458.21</v>
      </c>
      <c r="E88" s="479" t="s">
        <v>721</v>
      </c>
    </row>
    <row r="89" spans="1:5" ht="26.2" customHeight="1" x14ac:dyDescent="0.25">
      <c r="A89" s="478" t="s">
        <v>2535</v>
      </c>
      <c r="B89" s="479" t="s">
        <v>2536</v>
      </c>
      <c r="C89" s="480" t="s">
        <v>267</v>
      </c>
      <c r="D89" s="481">
        <v>83248.479999999996</v>
      </c>
      <c r="E89" s="479" t="s">
        <v>721</v>
      </c>
    </row>
    <row r="90" spans="1:5" ht="26.2" customHeight="1" x14ac:dyDescent="0.25">
      <c r="A90" s="478" t="s">
        <v>892</v>
      </c>
      <c r="B90" s="479" t="s">
        <v>893</v>
      </c>
      <c r="C90" s="480" t="s">
        <v>264</v>
      </c>
      <c r="D90" s="481">
        <v>157000</v>
      </c>
      <c r="E90" s="479" t="s">
        <v>6761</v>
      </c>
    </row>
    <row r="91" spans="1:5" ht="26.2" customHeight="1" x14ac:dyDescent="0.25">
      <c r="A91" s="478" t="s">
        <v>890</v>
      </c>
      <c r="B91" s="479" t="s">
        <v>891</v>
      </c>
      <c r="C91" s="480" t="s">
        <v>264</v>
      </c>
      <c r="D91" s="481">
        <v>85000</v>
      </c>
      <c r="E91" s="479" t="s">
        <v>6761</v>
      </c>
    </row>
    <row r="92" spans="1:5" ht="26.2" customHeight="1" x14ac:dyDescent="0.25">
      <c r="A92" s="478" t="s">
        <v>894</v>
      </c>
      <c r="B92" s="479" t="s">
        <v>895</v>
      </c>
      <c r="C92" s="480" t="s">
        <v>13</v>
      </c>
      <c r="D92" s="481">
        <v>3041.16</v>
      </c>
      <c r="E92" s="479" t="s">
        <v>896</v>
      </c>
    </row>
    <row r="93" spans="1:5" ht="26.2" customHeight="1" x14ac:dyDescent="0.25">
      <c r="A93" s="478" t="s">
        <v>900</v>
      </c>
      <c r="B93" s="479" t="s">
        <v>901</v>
      </c>
      <c r="C93" s="480" t="s">
        <v>13</v>
      </c>
      <c r="D93" s="481">
        <v>11334.63</v>
      </c>
      <c r="E93" s="479" t="s">
        <v>899</v>
      </c>
    </row>
    <row r="94" spans="1:5" ht="26.2" customHeight="1" x14ac:dyDescent="0.25">
      <c r="A94" s="478" t="s">
        <v>897</v>
      </c>
      <c r="B94" s="479" t="s">
        <v>898</v>
      </c>
      <c r="C94" s="480" t="s">
        <v>13</v>
      </c>
      <c r="D94" s="481">
        <v>6424.64</v>
      </c>
      <c r="E94" s="479" t="s">
        <v>899</v>
      </c>
    </row>
    <row r="95" spans="1:5" ht="26.2" customHeight="1" x14ac:dyDescent="0.25">
      <c r="A95" s="478" t="s">
        <v>902</v>
      </c>
      <c r="B95" s="479" t="s">
        <v>903</v>
      </c>
      <c r="C95" s="480" t="s">
        <v>13</v>
      </c>
      <c r="D95" s="481">
        <v>11828.92</v>
      </c>
      <c r="E95" s="479" t="s">
        <v>904</v>
      </c>
    </row>
    <row r="96" spans="1:5" ht="26.2" customHeight="1" x14ac:dyDescent="0.25">
      <c r="A96" s="478" t="s">
        <v>910</v>
      </c>
      <c r="B96" s="479" t="s">
        <v>911</v>
      </c>
      <c r="C96" s="480" t="s">
        <v>13</v>
      </c>
      <c r="D96" s="481">
        <v>11828.92</v>
      </c>
      <c r="E96" s="479" t="s">
        <v>718</v>
      </c>
    </row>
    <row r="97" spans="1:5" ht="26.2" customHeight="1" x14ac:dyDescent="0.25">
      <c r="A97" s="478" t="s">
        <v>905</v>
      </c>
      <c r="B97" s="479" t="s">
        <v>906</v>
      </c>
      <c r="C97" s="480" t="s">
        <v>13</v>
      </c>
      <c r="D97" s="481">
        <v>11373.18</v>
      </c>
      <c r="E97" s="479" t="s">
        <v>907</v>
      </c>
    </row>
    <row r="98" spans="1:5" ht="26.2" customHeight="1" x14ac:dyDescent="0.25">
      <c r="A98" s="478" t="s">
        <v>908</v>
      </c>
      <c r="B98" s="479" t="s">
        <v>909</v>
      </c>
      <c r="C98" s="480" t="s">
        <v>13</v>
      </c>
      <c r="D98" s="481">
        <v>5465.6</v>
      </c>
      <c r="E98" s="479" t="s">
        <v>718</v>
      </c>
    </row>
    <row r="99" spans="1:5" ht="26.2" customHeight="1" x14ac:dyDescent="0.25">
      <c r="A99" s="478" t="s">
        <v>912</v>
      </c>
      <c r="B99" s="479" t="s">
        <v>913</v>
      </c>
      <c r="C99" s="480" t="s">
        <v>13</v>
      </c>
      <c r="D99" s="481">
        <v>12384.26</v>
      </c>
      <c r="E99" s="479" t="s">
        <v>876</v>
      </c>
    </row>
    <row r="100" spans="1:5" ht="26.2" customHeight="1" x14ac:dyDescent="0.25">
      <c r="A100" s="478" t="s">
        <v>914</v>
      </c>
      <c r="B100" s="479" t="s">
        <v>915</v>
      </c>
      <c r="C100" s="480" t="s">
        <v>273</v>
      </c>
      <c r="D100" s="481">
        <v>1945579.18</v>
      </c>
      <c r="E100" s="479" t="s">
        <v>916</v>
      </c>
    </row>
    <row r="101" spans="1:5" ht="26.2" customHeight="1" x14ac:dyDescent="0.25">
      <c r="A101" s="864" t="s">
        <v>917</v>
      </c>
      <c r="B101" s="865" t="s">
        <v>918</v>
      </c>
      <c r="C101" s="866" t="s">
        <v>8</v>
      </c>
      <c r="D101" s="867">
        <v>15000</v>
      </c>
      <c r="E101" s="865" t="s">
        <v>919</v>
      </c>
    </row>
    <row r="102" spans="1:5" ht="26.2" customHeight="1" x14ac:dyDescent="0.25">
      <c r="A102" s="493" t="s">
        <v>920</v>
      </c>
      <c r="B102" s="861" t="s">
        <v>921</v>
      </c>
      <c r="C102" s="862" t="s">
        <v>13</v>
      </c>
      <c r="D102" s="863">
        <v>12875.56</v>
      </c>
      <c r="E102" s="861" t="s">
        <v>6762</v>
      </c>
    </row>
    <row r="103" spans="1:5" ht="26.2" customHeight="1" x14ac:dyDescent="0.25">
      <c r="A103" s="478" t="s">
        <v>922</v>
      </c>
      <c r="B103" s="479" t="s">
        <v>923</v>
      </c>
      <c r="C103" s="480" t="s">
        <v>13</v>
      </c>
      <c r="D103" s="481">
        <v>13.73</v>
      </c>
      <c r="E103" s="479" t="s">
        <v>924</v>
      </c>
    </row>
    <row r="104" spans="1:5" ht="26.2" customHeight="1" x14ac:dyDescent="0.25">
      <c r="A104" s="478" t="s">
        <v>961</v>
      </c>
      <c r="B104" s="479" t="s">
        <v>962</v>
      </c>
      <c r="C104" s="480" t="s">
        <v>13</v>
      </c>
      <c r="D104" s="481">
        <v>29.42</v>
      </c>
      <c r="E104" s="479" t="s">
        <v>963</v>
      </c>
    </row>
    <row r="105" spans="1:5" ht="26.2" customHeight="1" x14ac:dyDescent="0.25">
      <c r="A105" s="478" t="s">
        <v>964</v>
      </c>
      <c r="B105" s="479" t="s">
        <v>965</v>
      </c>
      <c r="C105" s="480" t="s">
        <v>21</v>
      </c>
      <c r="D105" s="481">
        <v>316</v>
      </c>
      <c r="E105" s="479" t="s">
        <v>6763</v>
      </c>
    </row>
    <row r="106" spans="1:5" ht="26.2" customHeight="1" x14ac:dyDescent="0.25">
      <c r="A106" s="478" t="s">
        <v>966</v>
      </c>
      <c r="B106" s="479" t="s">
        <v>967</v>
      </c>
      <c r="C106" s="480" t="s">
        <v>13</v>
      </c>
      <c r="D106" s="481">
        <v>13800</v>
      </c>
      <c r="E106" s="479" t="s">
        <v>968</v>
      </c>
    </row>
    <row r="107" spans="1:5" ht="26.2" customHeight="1" x14ac:dyDescent="0.25">
      <c r="A107" s="478" t="s">
        <v>969</v>
      </c>
      <c r="B107" s="479" t="s">
        <v>970</v>
      </c>
      <c r="C107" s="480" t="s">
        <v>13</v>
      </c>
      <c r="D107" s="481">
        <v>13800</v>
      </c>
      <c r="E107" s="479" t="s">
        <v>971</v>
      </c>
    </row>
    <row r="108" spans="1:5" ht="26.2" customHeight="1" x14ac:dyDescent="0.25">
      <c r="A108" s="478" t="s">
        <v>972</v>
      </c>
      <c r="B108" s="479" t="s">
        <v>973</v>
      </c>
      <c r="C108" s="480" t="s">
        <v>21</v>
      </c>
      <c r="D108" s="481">
        <v>290.08999999999997</v>
      </c>
      <c r="E108" s="479" t="s">
        <v>6764</v>
      </c>
    </row>
    <row r="109" spans="1:5" ht="26.2" customHeight="1" x14ac:dyDescent="0.25">
      <c r="A109" s="478" t="s">
        <v>977</v>
      </c>
      <c r="B109" s="479" t="s">
        <v>978</v>
      </c>
      <c r="C109" s="480" t="s">
        <v>13</v>
      </c>
      <c r="D109" s="481">
        <v>13800</v>
      </c>
      <c r="E109" s="479" t="s">
        <v>979</v>
      </c>
    </row>
    <row r="110" spans="1:5" ht="26.2" customHeight="1" x14ac:dyDescent="0.25">
      <c r="A110" s="478" t="s">
        <v>986</v>
      </c>
      <c r="B110" s="479" t="s">
        <v>987</v>
      </c>
      <c r="C110" s="480" t="s">
        <v>13</v>
      </c>
      <c r="D110" s="481">
        <v>11857.44</v>
      </c>
      <c r="E110" s="479" t="s">
        <v>718</v>
      </c>
    </row>
    <row r="111" spans="1:5" ht="26.2" customHeight="1" x14ac:dyDescent="0.25">
      <c r="A111" s="478" t="s">
        <v>984</v>
      </c>
      <c r="B111" s="479" t="s">
        <v>985</v>
      </c>
      <c r="C111" s="480" t="s">
        <v>13</v>
      </c>
      <c r="D111" s="481">
        <v>11842.65</v>
      </c>
      <c r="E111" s="479" t="s">
        <v>718</v>
      </c>
    </row>
    <row r="112" spans="1:5" ht="26.2" customHeight="1" x14ac:dyDescent="0.25">
      <c r="A112" s="478" t="s">
        <v>982</v>
      </c>
      <c r="B112" s="479" t="s">
        <v>983</v>
      </c>
      <c r="C112" s="480" t="s">
        <v>13</v>
      </c>
      <c r="D112" s="481">
        <v>11857.44</v>
      </c>
      <c r="E112" s="479" t="s">
        <v>718</v>
      </c>
    </row>
    <row r="113" spans="1:5" ht="26.2" customHeight="1" x14ac:dyDescent="0.25">
      <c r="A113" s="478" t="s">
        <v>980</v>
      </c>
      <c r="B113" s="479" t="s">
        <v>981</v>
      </c>
      <c r="C113" s="480" t="s">
        <v>21</v>
      </c>
      <c r="D113" s="481">
        <v>508</v>
      </c>
      <c r="E113" s="479" t="s">
        <v>6765</v>
      </c>
    </row>
    <row r="114" spans="1:5" ht="26.2" customHeight="1" x14ac:dyDescent="0.25">
      <c r="A114" s="478" t="s">
        <v>975</v>
      </c>
      <c r="B114" s="479" t="s">
        <v>976</v>
      </c>
      <c r="C114" s="480" t="s">
        <v>21</v>
      </c>
      <c r="D114" s="481">
        <v>335</v>
      </c>
      <c r="E114" s="479" t="s">
        <v>6766</v>
      </c>
    </row>
    <row r="115" spans="1:5" ht="26.2" customHeight="1" x14ac:dyDescent="0.25">
      <c r="A115" s="478" t="s">
        <v>2537</v>
      </c>
      <c r="B115" s="479" t="s">
        <v>2538</v>
      </c>
      <c r="C115" s="480" t="s">
        <v>257</v>
      </c>
      <c r="D115" s="481">
        <v>50</v>
      </c>
      <c r="E115" s="479" t="s">
        <v>2539</v>
      </c>
    </row>
    <row r="116" spans="1:5" ht="26.2" customHeight="1" x14ac:dyDescent="0.25">
      <c r="A116" s="478" t="s">
        <v>2540</v>
      </c>
      <c r="B116" s="479" t="s">
        <v>2541</v>
      </c>
      <c r="C116" s="480" t="s">
        <v>262</v>
      </c>
      <c r="D116" s="481">
        <v>10</v>
      </c>
      <c r="E116" s="479" t="s">
        <v>2539</v>
      </c>
    </row>
    <row r="117" spans="1:5" ht="26.2" customHeight="1" x14ac:dyDescent="0.25">
      <c r="A117" s="478" t="s">
        <v>2542</v>
      </c>
      <c r="B117" s="479" t="s">
        <v>2543</v>
      </c>
      <c r="C117" s="480" t="s">
        <v>257</v>
      </c>
      <c r="D117" s="481">
        <v>1426.05</v>
      </c>
      <c r="E117" s="479" t="s">
        <v>2539</v>
      </c>
    </row>
    <row r="118" spans="1:5" ht="26.2" customHeight="1" x14ac:dyDescent="0.25">
      <c r="A118" s="478" t="s">
        <v>2544</v>
      </c>
      <c r="B118" s="479" t="s">
        <v>2545</v>
      </c>
      <c r="C118" s="480" t="s">
        <v>262</v>
      </c>
      <c r="D118" s="481">
        <v>610</v>
      </c>
      <c r="E118" s="479" t="s">
        <v>2539</v>
      </c>
    </row>
    <row r="119" spans="1:5" ht="26.2" customHeight="1" x14ac:dyDescent="0.25">
      <c r="A119" s="478" t="s">
        <v>2546</v>
      </c>
      <c r="B119" s="479" t="s">
        <v>2547</v>
      </c>
      <c r="C119" s="480" t="s">
        <v>1565</v>
      </c>
      <c r="D119" s="481">
        <v>13150</v>
      </c>
      <c r="E119" s="479" t="s">
        <v>2548</v>
      </c>
    </row>
    <row r="120" spans="1:5" ht="26.2" customHeight="1" x14ac:dyDescent="0.25">
      <c r="A120" s="478" t="s">
        <v>2549</v>
      </c>
      <c r="B120" s="479" t="s">
        <v>2550</v>
      </c>
      <c r="C120" s="480" t="s">
        <v>275</v>
      </c>
      <c r="D120" s="481">
        <v>33412.5</v>
      </c>
      <c r="E120" s="479" t="s">
        <v>6767</v>
      </c>
    </row>
    <row r="121" spans="1:5" ht="26.2" customHeight="1" x14ac:dyDescent="0.25">
      <c r="A121" s="478" t="s">
        <v>950</v>
      </c>
      <c r="B121" s="479" t="s">
        <v>951</v>
      </c>
      <c r="C121" s="480" t="s">
        <v>264</v>
      </c>
      <c r="D121" s="481">
        <v>72000</v>
      </c>
      <c r="E121" s="479" t="s">
        <v>6761</v>
      </c>
    </row>
    <row r="122" spans="1:5" ht="26.2" customHeight="1" x14ac:dyDescent="0.25">
      <c r="A122" s="478" t="s">
        <v>948</v>
      </c>
      <c r="B122" s="479" t="s">
        <v>949</v>
      </c>
      <c r="C122" s="480" t="s">
        <v>264</v>
      </c>
      <c r="D122" s="481">
        <v>170000</v>
      </c>
      <c r="E122" s="479" t="s">
        <v>6761</v>
      </c>
    </row>
    <row r="123" spans="1:5" ht="26.2" customHeight="1" x14ac:dyDescent="0.25">
      <c r="A123" s="478" t="s">
        <v>952</v>
      </c>
      <c r="B123" s="479" t="s">
        <v>953</v>
      </c>
      <c r="C123" s="480" t="s">
        <v>13</v>
      </c>
      <c r="D123" s="481">
        <v>1032.9100000000001</v>
      </c>
      <c r="E123" s="479" t="s">
        <v>954</v>
      </c>
    </row>
    <row r="124" spans="1:5" ht="26.2" customHeight="1" x14ac:dyDescent="0.25">
      <c r="A124" s="478" t="s">
        <v>955</v>
      </c>
      <c r="B124" s="479" t="s">
        <v>956</v>
      </c>
      <c r="C124" s="480" t="s">
        <v>268</v>
      </c>
      <c r="D124" s="481">
        <v>39781.5</v>
      </c>
      <c r="E124" s="479" t="s">
        <v>713</v>
      </c>
    </row>
    <row r="125" spans="1:5" ht="26.2" customHeight="1" x14ac:dyDescent="0.25">
      <c r="A125" s="478" t="s">
        <v>957</v>
      </c>
      <c r="B125" s="479" t="s">
        <v>958</v>
      </c>
      <c r="C125" s="480" t="s">
        <v>268</v>
      </c>
      <c r="D125" s="481">
        <v>27337.5</v>
      </c>
      <c r="E125" s="479" t="s">
        <v>713</v>
      </c>
    </row>
    <row r="126" spans="1:5" ht="26.2" customHeight="1" x14ac:dyDescent="0.25">
      <c r="A126" s="478" t="s">
        <v>959</v>
      </c>
      <c r="B126" s="479" t="s">
        <v>960</v>
      </c>
      <c r="C126" s="480" t="s">
        <v>13</v>
      </c>
      <c r="D126" s="481">
        <v>4891.62</v>
      </c>
      <c r="E126" s="479" t="s">
        <v>6768</v>
      </c>
    </row>
    <row r="127" spans="1:5" ht="26.2" customHeight="1" x14ac:dyDescent="0.25">
      <c r="A127" s="478" t="s">
        <v>1053</v>
      </c>
      <c r="B127" s="479" t="s">
        <v>1054</v>
      </c>
      <c r="C127" s="480" t="s">
        <v>21</v>
      </c>
      <c r="D127" s="481">
        <v>225.63</v>
      </c>
      <c r="E127" s="479" t="s">
        <v>6769</v>
      </c>
    </row>
    <row r="128" spans="1:5" ht="26.2" customHeight="1" x14ac:dyDescent="0.25">
      <c r="A128" s="478" t="s">
        <v>1055</v>
      </c>
      <c r="B128" s="479" t="s">
        <v>1056</v>
      </c>
      <c r="C128" s="480" t="s">
        <v>21</v>
      </c>
      <c r="D128" s="481">
        <v>371.9</v>
      </c>
      <c r="E128" s="479" t="s">
        <v>6770</v>
      </c>
    </row>
    <row r="129" spans="1:5" ht="26.2" customHeight="1" x14ac:dyDescent="0.25">
      <c r="A129" s="478" t="s">
        <v>998</v>
      </c>
      <c r="B129" s="479" t="s">
        <v>999</v>
      </c>
      <c r="C129" s="480" t="s">
        <v>13</v>
      </c>
      <c r="D129" s="481">
        <v>401.34</v>
      </c>
      <c r="E129" s="479" t="s">
        <v>997</v>
      </c>
    </row>
    <row r="130" spans="1:5" ht="26.2" customHeight="1" x14ac:dyDescent="0.25">
      <c r="A130" s="478" t="s">
        <v>995</v>
      </c>
      <c r="B130" s="479" t="s">
        <v>996</v>
      </c>
      <c r="C130" s="480" t="s">
        <v>13</v>
      </c>
      <c r="D130" s="481">
        <v>4672</v>
      </c>
      <c r="E130" s="479" t="s">
        <v>997</v>
      </c>
    </row>
    <row r="131" spans="1:5" ht="26.2" customHeight="1" x14ac:dyDescent="0.25">
      <c r="A131" s="478" t="s">
        <v>1051</v>
      </c>
      <c r="B131" s="479" t="s">
        <v>1052</v>
      </c>
      <c r="C131" s="480" t="s">
        <v>11</v>
      </c>
      <c r="D131" s="481">
        <v>10396.5</v>
      </c>
      <c r="E131" s="479" t="s">
        <v>6771</v>
      </c>
    </row>
    <row r="132" spans="1:5" ht="26.2" customHeight="1" x14ac:dyDescent="0.25">
      <c r="A132" s="478" t="s">
        <v>1049</v>
      </c>
      <c r="B132" s="479" t="s">
        <v>1050</v>
      </c>
      <c r="C132" s="480" t="s">
        <v>268</v>
      </c>
      <c r="D132" s="481">
        <v>44250</v>
      </c>
      <c r="E132" s="479" t="s">
        <v>713</v>
      </c>
    </row>
    <row r="133" spans="1:5" ht="26.2" customHeight="1" x14ac:dyDescent="0.25">
      <c r="A133" s="478" t="s">
        <v>1047</v>
      </c>
      <c r="B133" s="479" t="s">
        <v>1048</v>
      </c>
      <c r="C133" s="480" t="s">
        <v>268</v>
      </c>
      <c r="D133" s="481">
        <v>44850</v>
      </c>
      <c r="E133" s="479" t="s">
        <v>713</v>
      </c>
    </row>
    <row r="134" spans="1:5" ht="26.2" customHeight="1" x14ac:dyDescent="0.25">
      <c r="A134" s="478" t="s">
        <v>1045</v>
      </c>
      <c r="B134" s="479" t="s">
        <v>1046</v>
      </c>
      <c r="C134" s="480" t="s">
        <v>268</v>
      </c>
      <c r="D134" s="481">
        <v>67500</v>
      </c>
      <c r="E134" s="479" t="s">
        <v>713</v>
      </c>
    </row>
    <row r="135" spans="1:5" ht="26.2" customHeight="1" x14ac:dyDescent="0.25">
      <c r="A135" s="478" t="s">
        <v>1000</v>
      </c>
      <c r="B135" s="479" t="s">
        <v>1001</v>
      </c>
      <c r="C135" s="480" t="s">
        <v>21</v>
      </c>
      <c r="D135" s="481">
        <v>966.96</v>
      </c>
      <c r="E135" s="479" t="s">
        <v>6772</v>
      </c>
    </row>
    <row r="136" spans="1:5" ht="26.2" customHeight="1" x14ac:dyDescent="0.25">
      <c r="A136" s="478" t="s">
        <v>1002</v>
      </c>
      <c r="B136" s="479" t="s">
        <v>1003</v>
      </c>
      <c r="C136" s="480" t="s">
        <v>21</v>
      </c>
      <c r="D136" s="481">
        <v>1239.52</v>
      </c>
      <c r="E136" s="479" t="s">
        <v>6773</v>
      </c>
    </row>
    <row r="137" spans="1:5" ht="26.2" customHeight="1" x14ac:dyDescent="0.25">
      <c r="A137" s="478" t="s">
        <v>1004</v>
      </c>
      <c r="B137" s="479" t="s">
        <v>1005</v>
      </c>
      <c r="C137" s="480" t="s">
        <v>13</v>
      </c>
      <c r="D137" s="481">
        <v>12216.53</v>
      </c>
      <c r="E137" s="479" t="s">
        <v>924</v>
      </c>
    </row>
    <row r="138" spans="1:5" ht="26.2" customHeight="1" x14ac:dyDescent="0.25">
      <c r="A138" s="478" t="s">
        <v>1006</v>
      </c>
      <c r="B138" s="479" t="s">
        <v>1007</v>
      </c>
      <c r="C138" s="480" t="s">
        <v>13</v>
      </c>
      <c r="D138" s="481">
        <v>1911.03</v>
      </c>
      <c r="E138" s="479" t="s">
        <v>899</v>
      </c>
    </row>
    <row r="139" spans="1:5" ht="26.2" customHeight="1" x14ac:dyDescent="0.25">
      <c r="A139" s="478" t="s">
        <v>2553</v>
      </c>
      <c r="B139" s="479" t="s">
        <v>2554</v>
      </c>
      <c r="C139" s="480" t="s">
        <v>257</v>
      </c>
      <c r="D139" s="481">
        <v>1653.7</v>
      </c>
      <c r="E139" s="479" t="s">
        <v>2539</v>
      </c>
    </row>
    <row r="140" spans="1:5" ht="26.2" customHeight="1" x14ac:dyDescent="0.25">
      <c r="A140" s="478" t="s">
        <v>2555</v>
      </c>
      <c r="B140" s="479" t="s">
        <v>2556</v>
      </c>
      <c r="C140" s="480" t="s">
        <v>262</v>
      </c>
      <c r="D140" s="481">
        <v>330.74</v>
      </c>
      <c r="E140" s="479" t="s">
        <v>2539</v>
      </c>
    </row>
    <row r="141" spans="1:5" ht="26.2" customHeight="1" x14ac:dyDescent="0.25">
      <c r="A141" s="478" t="s">
        <v>2557</v>
      </c>
      <c r="B141" s="479" t="s">
        <v>2558</v>
      </c>
      <c r="C141" s="480" t="s">
        <v>257</v>
      </c>
      <c r="D141" s="481">
        <v>4500</v>
      </c>
      <c r="E141" s="479" t="s">
        <v>2559</v>
      </c>
    </row>
    <row r="142" spans="1:5" ht="26.2" customHeight="1" x14ac:dyDescent="0.25">
      <c r="A142" s="478" t="s">
        <v>2560</v>
      </c>
      <c r="B142" s="479" t="s">
        <v>2561</v>
      </c>
      <c r="C142" s="480" t="s">
        <v>262</v>
      </c>
      <c r="D142" s="481">
        <v>900</v>
      </c>
      <c r="E142" s="479" t="s">
        <v>2559</v>
      </c>
    </row>
    <row r="143" spans="1:5" ht="26.2" customHeight="1" x14ac:dyDescent="0.25">
      <c r="A143" s="478" t="s">
        <v>2562</v>
      </c>
      <c r="B143" s="479" t="s">
        <v>2563</v>
      </c>
      <c r="C143" s="480" t="s">
        <v>256</v>
      </c>
      <c r="D143" s="481">
        <v>8100</v>
      </c>
      <c r="E143" s="479" t="s">
        <v>2564</v>
      </c>
    </row>
    <row r="144" spans="1:5" ht="26.2" customHeight="1" x14ac:dyDescent="0.25">
      <c r="A144" s="478" t="s">
        <v>2565</v>
      </c>
      <c r="B144" s="479" t="s">
        <v>2563</v>
      </c>
      <c r="C144" s="480" t="s">
        <v>262</v>
      </c>
      <c r="D144" s="481">
        <v>1620</v>
      </c>
      <c r="E144" s="479" t="s">
        <v>2564</v>
      </c>
    </row>
    <row r="145" spans="1:5" ht="26.2" customHeight="1" x14ac:dyDescent="0.25">
      <c r="A145" s="478" t="s">
        <v>2566</v>
      </c>
      <c r="B145" s="479" t="s">
        <v>2567</v>
      </c>
      <c r="C145" s="480" t="s">
        <v>267</v>
      </c>
      <c r="D145" s="481">
        <v>1023.08</v>
      </c>
      <c r="E145" s="479" t="s">
        <v>2175</v>
      </c>
    </row>
    <row r="146" spans="1:5" ht="26.2" customHeight="1" x14ac:dyDescent="0.25">
      <c r="A146" s="478" t="s">
        <v>1008</v>
      </c>
      <c r="B146" s="479" t="s">
        <v>1009</v>
      </c>
      <c r="C146" s="480" t="s">
        <v>281</v>
      </c>
      <c r="D146" s="481">
        <v>1343.76</v>
      </c>
      <c r="E146" s="479" t="s">
        <v>1010</v>
      </c>
    </row>
    <row r="147" spans="1:5" ht="26.2" customHeight="1" x14ac:dyDescent="0.25">
      <c r="A147" s="478" t="s">
        <v>1011</v>
      </c>
      <c r="B147" s="479" t="s">
        <v>1012</v>
      </c>
      <c r="C147" s="480" t="s">
        <v>13</v>
      </c>
      <c r="D147" s="481">
        <v>1410.62</v>
      </c>
      <c r="E147" s="479" t="s">
        <v>6774</v>
      </c>
    </row>
    <row r="148" spans="1:5" ht="26.2" customHeight="1" x14ac:dyDescent="0.25">
      <c r="A148" s="478" t="s">
        <v>988</v>
      </c>
      <c r="B148" s="479" t="s">
        <v>989</v>
      </c>
      <c r="C148" s="480" t="s">
        <v>264</v>
      </c>
      <c r="D148" s="481">
        <v>255000</v>
      </c>
      <c r="E148" s="479" t="s">
        <v>6761</v>
      </c>
    </row>
    <row r="149" spans="1:5" ht="26.2" customHeight="1" x14ac:dyDescent="0.25">
      <c r="A149" s="478" t="s">
        <v>990</v>
      </c>
      <c r="B149" s="479" t="s">
        <v>991</v>
      </c>
      <c r="C149" s="480" t="s">
        <v>8</v>
      </c>
      <c r="D149" s="481">
        <v>5664</v>
      </c>
      <c r="E149" s="479" t="s">
        <v>720</v>
      </c>
    </row>
    <row r="150" spans="1:5" ht="26.2" customHeight="1" x14ac:dyDescent="0.25">
      <c r="A150" s="478" t="s">
        <v>1013</v>
      </c>
      <c r="B150" s="479" t="s">
        <v>1014</v>
      </c>
      <c r="C150" s="480" t="s">
        <v>274</v>
      </c>
      <c r="D150" s="481">
        <v>8991.36</v>
      </c>
      <c r="E150" s="479" t="s">
        <v>6775</v>
      </c>
    </row>
    <row r="151" spans="1:5" ht="26.2" customHeight="1" x14ac:dyDescent="0.25">
      <c r="A151" s="864" t="s">
        <v>992</v>
      </c>
      <c r="B151" s="865" t="s">
        <v>993</v>
      </c>
      <c r="C151" s="866" t="s">
        <v>13</v>
      </c>
      <c r="D151" s="867">
        <v>1420.52</v>
      </c>
      <c r="E151" s="865" t="s">
        <v>994</v>
      </c>
    </row>
    <row r="152" spans="1:5" ht="26.2" customHeight="1" x14ac:dyDescent="0.25">
      <c r="A152" s="493" t="s">
        <v>1015</v>
      </c>
      <c r="B152" s="861" t="s">
        <v>1016</v>
      </c>
      <c r="C152" s="862" t="s">
        <v>13</v>
      </c>
      <c r="D152" s="863">
        <v>14504.45</v>
      </c>
      <c r="E152" s="861" t="s">
        <v>1017</v>
      </c>
    </row>
    <row r="153" spans="1:5" ht="26.2" customHeight="1" x14ac:dyDescent="0.25">
      <c r="A153" s="478" t="s">
        <v>1018</v>
      </c>
      <c r="B153" s="479" t="s">
        <v>1019</v>
      </c>
      <c r="C153" s="480" t="s">
        <v>276</v>
      </c>
      <c r="D153" s="481">
        <v>23456.45</v>
      </c>
      <c r="E153" s="482" t="s">
        <v>1020</v>
      </c>
    </row>
    <row r="154" spans="1:5" ht="26.2" customHeight="1" x14ac:dyDescent="0.25">
      <c r="A154" s="478" t="s">
        <v>1021</v>
      </c>
      <c r="B154" s="479" t="s">
        <v>1022</v>
      </c>
      <c r="C154" s="480" t="s">
        <v>13</v>
      </c>
      <c r="D154" s="481">
        <v>14504.45</v>
      </c>
      <c r="E154" s="479" t="s">
        <v>968</v>
      </c>
    </row>
    <row r="155" spans="1:5" ht="26.2" customHeight="1" x14ac:dyDescent="0.25">
      <c r="A155" s="478" t="s">
        <v>1023</v>
      </c>
      <c r="B155" s="479" t="s">
        <v>1024</v>
      </c>
      <c r="C155" s="480" t="s">
        <v>13</v>
      </c>
      <c r="D155" s="481">
        <v>14504.45</v>
      </c>
      <c r="E155" s="479" t="s">
        <v>971</v>
      </c>
    </row>
    <row r="156" spans="1:5" ht="26.2" customHeight="1" x14ac:dyDescent="0.25">
      <c r="A156" s="478" t="s">
        <v>1027</v>
      </c>
      <c r="B156" s="479" t="s">
        <v>1028</v>
      </c>
      <c r="C156" s="480" t="s">
        <v>13</v>
      </c>
      <c r="D156" s="481">
        <v>12575.62</v>
      </c>
      <c r="E156" s="479" t="s">
        <v>718</v>
      </c>
    </row>
    <row r="157" spans="1:5" ht="26.2" customHeight="1" x14ac:dyDescent="0.25">
      <c r="A157" s="478" t="s">
        <v>1025</v>
      </c>
      <c r="B157" s="479" t="s">
        <v>1026</v>
      </c>
      <c r="C157" s="480" t="s">
        <v>13</v>
      </c>
      <c r="D157" s="481">
        <v>12575.62</v>
      </c>
      <c r="E157" s="479" t="s">
        <v>718</v>
      </c>
    </row>
    <row r="158" spans="1:5" ht="26.2" customHeight="1" x14ac:dyDescent="0.25">
      <c r="A158" s="478" t="s">
        <v>1029</v>
      </c>
      <c r="B158" s="479" t="s">
        <v>1030</v>
      </c>
      <c r="C158" s="480" t="s">
        <v>258</v>
      </c>
      <c r="D158" s="481">
        <v>300</v>
      </c>
      <c r="E158" s="479" t="s">
        <v>1031</v>
      </c>
    </row>
    <row r="159" spans="1:5" ht="26.2" customHeight="1" x14ac:dyDescent="0.25">
      <c r="A159" s="478" t="s">
        <v>1032</v>
      </c>
      <c r="B159" s="479" t="s">
        <v>1030</v>
      </c>
      <c r="C159" s="480" t="s">
        <v>262</v>
      </c>
      <c r="D159" s="481">
        <v>60</v>
      </c>
      <c r="E159" s="479" t="s">
        <v>1031</v>
      </c>
    </row>
    <row r="160" spans="1:5" ht="26.2" customHeight="1" x14ac:dyDescent="0.25">
      <c r="A160" s="478" t="s">
        <v>1035</v>
      </c>
      <c r="B160" s="479" t="s">
        <v>1036</v>
      </c>
      <c r="C160" s="480" t="s">
        <v>13</v>
      </c>
      <c r="D160" s="481">
        <v>359.09</v>
      </c>
      <c r="E160" s="479" t="s">
        <v>713</v>
      </c>
    </row>
    <row r="161" spans="1:5" ht="26.2" customHeight="1" x14ac:dyDescent="0.25">
      <c r="A161" s="478" t="s">
        <v>1033</v>
      </c>
      <c r="B161" s="479" t="s">
        <v>1034</v>
      </c>
      <c r="C161" s="480" t="s">
        <v>13</v>
      </c>
      <c r="D161" s="481">
        <v>359.09</v>
      </c>
      <c r="E161" s="479" t="s">
        <v>713</v>
      </c>
    </row>
    <row r="162" spans="1:5" ht="26.2" customHeight="1" x14ac:dyDescent="0.25">
      <c r="A162" s="478" t="s">
        <v>1037</v>
      </c>
      <c r="B162" s="479" t="s">
        <v>1038</v>
      </c>
      <c r="C162" s="480" t="s">
        <v>13</v>
      </c>
      <c r="D162" s="481">
        <v>359.09</v>
      </c>
      <c r="E162" s="479" t="s">
        <v>1039</v>
      </c>
    </row>
    <row r="163" spans="1:5" ht="26.2" customHeight="1" x14ac:dyDescent="0.25">
      <c r="A163" s="478" t="s">
        <v>1040</v>
      </c>
      <c r="B163" s="479" t="s">
        <v>1041</v>
      </c>
      <c r="C163" s="480" t="s">
        <v>13</v>
      </c>
      <c r="D163" s="481">
        <v>359.09</v>
      </c>
      <c r="E163" s="479" t="s">
        <v>6776</v>
      </c>
    </row>
    <row r="164" spans="1:5" ht="26.2" customHeight="1" x14ac:dyDescent="0.25">
      <c r="A164" s="478" t="s">
        <v>1042</v>
      </c>
      <c r="B164" s="479" t="s">
        <v>1043</v>
      </c>
      <c r="C164" s="480" t="s">
        <v>268</v>
      </c>
      <c r="D164" s="481">
        <v>27248.9</v>
      </c>
      <c r="E164" s="479" t="s">
        <v>6777</v>
      </c>
    </row>
    <row r="165" spans="1:5" ht="26.2" customHeight="1" x14ac:dyDescent="0.25">
      <c r="A165" s="478" t="s">
        <v>1118</v>
      </c>
      <c r="B165" s="479" t="s">
        <v>1119</v>
      </c>
      <c r="C165" s="480" t="s">
        <v>264</v>
      </c>
      <c r="D165" s="481">
        <v>924505.39</v>
      </c>
      <c r="E165" s="479" t="s">
        <v>6778</v>
      </c>
    </row>
    <row r="166" spans="1:5" ht="26.2" customHeight="1" x14ac:dyDescent="0.25">
      <c r="A166" s="478" t="s">
        <v>1120</v>
      </c>
      <c r="B166" s="479" t="s">
        <v>1121</v>
      </c>
      <c r="C166" s="480" t="s">
        <v>273</v>
      </c>
      <c r="D166" s="481">
        <v>37678</v>
      </c>
      <c r="E166" s="479" t="s">
        <v>6775</v>
      </c>
    </row>
    <row r="167" spans="1:5" ht="26.2" customHeight="1" x14ac:dyDescent="0.25">
      <c r="A167" s="478" t="s">
        <v>1128</v>
      </c>
      <c r="B167" s="479" t="s">
        <v>1129</v>
      </c>
      <c r="C167" s="480" t="s">
        <v>268</v>
      </c>
      <c r="D167" s="481">
        <v>51727.41</v>
      </c>
      <c r="E167" s="479" t="s">
        <v>713</v>
      </c>
    </row>
    <row r="168" spans="1:5" ht="26.2" customHeight="1" x14ac:dyDescent="0.25">
      <c r="A168" s="478" t="s">
        <v>1126</v>
      </c>
      <c r="B168" s="479" t="s">
        <v>1127</v>
      </c>
      <c r="C168" s="480" t="s">
        <v>268</v>
      </c>
      <c r="D168" s="481">
        <v>29950</v>
      </c>
      <c r="E168" s="479" t="s">
        <v>713</v>
      </c>
    </row>
    <row r="169" spans="1:5" ht="26.2" customHeight="1" x14ac:dyDescent="0.25">
      <c r="A169" s="478" t="s">
        <v>1124</v>
      </c>
      <c r="B169" s="479" t="s">
        <v>1125</v>
      </c>
      <c r="C169" s="480" t="s">
        <v>268</v>
      </c>
      <c r="D169" s="481">
        <v>44700</v>
      </c>
      <c r="E169" s="479" t="s">
        <v>713</v>
      </c>
    </row>
    <row r="170" spans="1:5" ht="26.2" customHeight="1" x14ac:dyDescent="0.25">
      <c r="A170" s="478" t="s">
        <v>1122</v>
      </c>
      <c r="B170" s="479" t="s">
        <v>1123</v>
      </c>
      <c r="C170" s="480" t="s">
        <v>268</v>
      </c>
      <c r="D170" s="481">
        <v>362500</v>
      </c>
      <c r="E170" s="479" t="s">
        <v>713</v>
      </c>
    </row>
    <row r="171" spans="1:5" ht="26.2" customHeight="1" x14ac:dyDescent="0.25">
      <c r="A171" s="478" t="s">
        <v>1133</v>
      </c>
      <c r="B171" s="479" t="s">
        <v>1134</v>
      </c>
      <c r="C171" s="480" t="s">
        <v>8</v>
      </c>
      <c r="D171" s="481">
        <v>4823.7299999999996</v>
      </c>
      <c r="E171" s="479" t="s">
        <v>696</v>
      </c>
    </row>
    <row r="172" spans="1:5" ht="26.2" customHeight="1" x14ac:dyDescent="0.25">
      <c r="A172" s="478" t="s">
        <v>1130</v>
      </c>
      <c r="B172" s="479" t="s">
        <v>1131</v>
      </c>
      <c r="C172" s="480" t="s">
        <v>13</v>
      </c>
      <c r="D172" s="481">
        <v>1915.1</v>
      </c>
      <c r="E172" s="479" t="s">
        <v>1132</v>
      </c>
    </row>
    <row r="173" spans="1:5" ht="26.2" customHeight="1" x14ac:dyDescent="0.25">
      <c r="A173" s="478" t="s">
        <v>1137</v>
      </c>
      <c r="B173" s="479" t="s">
        <v>1138</v>
      </c>
      <c r="C173" s="480" t="s">
        <v>8</v>
      </c>
      <c r="D173" s="481">
        <v>125517.39</v>
      </c>
      <c r="E173" s="479" t="s">
        <v>722</v>
      </c>
    </row>
    <row r="174" spans="1:5" ht="26.2" customHeight="1" x14ac:dyDescent="0.25">
      <c r="A174" s="478" t="s">
        <v>1135</v>
      </c>
      <c r="B174" s="479" t="s">
        <v>1136</v>
      </c>
      <c r="C174" s="480" t="s">
        <v>268</v>
      </c>
      <c r="D174" s="481">
        <v>360000</v>
      </c>
      <c r="E174" s="479" t="s">
        <v>696</v>
      </c>
    </row>
    <row r="175" spans="1:5" ht="26.2" customHeight="1" x14ac:dyDescent="0.25">
      <c r="A175" s="478" t="s">
        <v>1057</v>
      </c>
      <c r="B175" s="479" t="s">
        <v>1058</v>
      </c>
      <c r="C175" s="480" t="s">
        <v>8</v>
      </c>
      <c r="D175" s="481">
        <v>42334</v>
      </c>
      <c r="E175" s="479" t="s">
        <v>720</v>
      </c>
    </row>
    <row r="176" spans="1:5" ht="26.2" customHeight="1" x14ac:dyDescent="0.25">
      <c r="A176" s="478" t="s">
        <v>1060</v>
      </c>
      <c r="B176" s="479" t="s">
        <v>1061</v>
      </c>
      <c r="C176" s="480" t="s">
        <v>13</v>
      </c>
      <c r="D176" s="481">
        <v>359.09</v>
      </c>
      <c r="E176" s="479" t="s">
        <v>1062</v>
      </c>
    </row>
    <row r="177" spans="1:5" ht="26.2" customHeight="1" x14ac:dyDescent="0.25">
      <c r="A177" s="478" t="s">
        <v>2568</v>
      </c>
      <c r="B177" s="479" t="s">
        <v>2569</v>
      </c>
      <c r="C177" s="480" t="s">
        <v>275</v>
      </c>
      <c r="D177" s="481">
        <v>59400</v>
      </c>
      <c r="E177" s="479" t="s">
        <v>2570</v>
      </c>
    </row>
    <row r="178" spans="1:5" ht="26.2" customHeight="1" x14ac:dyDescent="0.25">
      <c r="A178" s="478" t="s">
        <v>2571</v>
      </c>
      <c r="B178" s="479" t="s">
        <v>2572</v>
      </c>
      <c r="C178" s="480" t="s">
        <v>267</v>
      </c>
      <c r="D178" s="481">
        <v>31500</v>
      </c>
      <c r="E178" s="479" t="s">
        <v>696</v>
      </c>
    </row>
    <row r="179" spans="1:5" ht="26.2" customHeight="1" x14ac:dyDescent="0.25">
      <c r="A179" s="478" t="s">
        <v>2573</v>
      </c>
      <c r="B179" s="479" t="s">
        <v>2574</v>
      </c>
      <c r="C179" s="480" t="s">
        <v>267</v>
      </c>
      <c r="D179" s="481">
        <v>5263.53</v>
      </c>
      <c r="E179" s="479" t="s">
        <v>713</v>
      </c>
    </row>
    <row r="180" spans="1:5" ht="26.2" customHeight="1" x14ac:dyDescent="0.25">
      <c r="A180" s="478" t="s">
        <v>1063</v>
      </c>
      <c r="B180" s="479" t="s">
        <v>1064</v>
      </c>
      <c r="C180" s="480" t="s">
        <v>257</v>
      </c>
      <c r="D180" s="481">
        <v>225</v>
      </c>
      <c r="E180" s="479" t="s">
        <v>6779</v>
      </c>
    </row>
    <row r="181" spans="1:5" ht="26.2" customHeight="1" x14ac:dyDescent="0.25">
      <c r="A181" s="478" t="s">
        <v>1065</v>
      </c>
      <c r="B181" s="479" t="s">
        <v>1066</v>
      </c>
      <c r="C181" s="480" t="s">
        <v>13</v>
      </c>
      <c r="D181" s="481">
        <v>15954.62</v>
      </c>
      <c r="E181" s="479" t="s">
        <v>994</v>
      </c>
    </row>
    <row r="182" spans="1:5" ht="26.2" customHeight="1" x14ac:dyDescent="0.25">
      <c r="A182" s="478" t="s">
        <v>1067</v>
      </c>
      <c r="B182" s="479" t="s">
        <v>1068</v>
      </c>
      <c r="C182" s="480" t="s">
        <v>21</v>
      </c>
      <c r="D182" s="481">
        <v>647.20000000000005</v>
      </c>
      <c r="E182" s="479" t="s">
        <v>6780</v>
      </c>
    </row>
    <row r="183" spans="1:5" ht="26.2" customHeight="1" x14ac:dyDescent="0.25">
      <c r="A183" s="478" t="s">
        <v>1069</v>
      </c>
      <c r="B183" s="479" t="s">
        <v>1070</v>
      </c>
      <c r="C183" s="480" t="s">
        <v>21</v>
      </c>
      <c r="D183" s="481">
        <v>2999.14</v>
      </c>
      <c r="E183" s="479" t="s">
        <v>6781</v>
      </c>
    </row>
    <row r="184" spans="1:5" ht="26.2" customHeight="1" x14ac:dyDescent="0.25">
      <c r="A184" s="478" t="s">
        <v>1071</v>
      </c>
      <c r="B184" s="479" t="s">
        <v>1072</v>
      </c>
      <c r="C184" s="480" t="s">
        <v>281</v>
      </c>
      <c r="D184" s="481">
        <v>6367.73</v>
      </c>
      <c r="E184" s="479" t="s">
        <v>6782</v>
      </c>
    </row>
    <row r="185" spans="1:5" ht="26.2" customHeight="1" x14ac:dyDescent="0.25">
      <c r="A185" s="478" t="s">
        <v>1073</v>
      </c>
      <c r="B185" s="479" t="s">
        <v>1074</v>
      </c>
      <c r="C185" s="480" t="s">
        <v>257</v>
      </c>
      <c r="D185" s="481">
        <v>685</v>
      </c>
      <c r="E185" s="479" t="s">
        <v>1075</v>
      </c>
    </row>
    <row r="186" spans="1:5" ht="26.2" customHeight="1" x14ac:dyDescent="0.25">
      <c r="A186" s="478" t="s">
        <v>1076</v>
      </c>
      <c r="B186" s="479" t="s">
        <v>1074</v>
      </c>
      <c r="C186" s="480" t="s">
        <v>262</v>
      </c>
      <c r="D186" s="481">
        <v>137</v>
      </c>
      <c r="E186" s="479" t="s">
        <v>1075</v>
      </c>
    </row>
    <row r="187" spans="1:5" ht="26.2" customHeight="1" x14ac:dyDescent="0.25">
      <c r="A187" s="478" t="s">
        <v>1077</v>
      </c>
      <c r="B187" s="479" t="s">
        <v>1078</v>
      </c>
      <c r="C187" s="480" t="s">
        <v>257</v>
      </c>
      <c r="D187" s="481">
        <v>2040</v>
      </c>
      <c r="E187" s="479" t="s">
        <v>1079</v>
      </c>
    </row>
    <row r="188" spans="1:5" ht="26.2" customHeight="1" x14ac:dyDescent="0.25">
      <c r="A188" s="478" t="s">
        <v>1080</v>
      </c>
      <c r="B188" s="479" t="s">
        <v>1081</v>
      </c>
      <c r="C188" s="480" t="s">
        <v>286</v>
      </c>
      <c r="D188" s="481">
        <v>250.66</v>
      </c>
      <c r="E188" s="479" t="s">
        <v>1082</v>
      </c>
    </row>
    <row r="189" spans="1:5" ht="26.2" customHeight="1" x14ac:dyDescent="0.25">
      <c r="A189" s="478" t="s">
        <v>1083</v>
      </c>
      <c r="B189" s="479" t="s">
        <v>1084</v>
      </c>
      <c r="C189" s="480" t="s">
        <v>13</v>
      </c>
      <c r="D189" s="481">
        <v>7430.5</v>
      </c>
      <c r="E189" s="479" t="s">
        <v>1085</v>
      </c>
    </row>
    <row r="190" spans="1:5" ht="26.2" customHeight="1" x14ac:dyDescent="0.25">
      <c r="A190" s="478" t="s">
        <v>1086</v>
      </c>
      <c r="B190" s="479" t="s">
        <v>1087</v>
      </c>
      <c r="C190" s="480" t="s">
        <v>13</v>
      </c>
      <c r="D190" s="481">
        <v>21730.5</v>
      </c>
      <c r="E190" s="479" t="s">
        <v>1088</v>
      </c>
    </row>
    <row r="191" spans="1:5" ht="26.2" customHeight="1" x14ac:dyDescent="0.25">
      <c r="A191" s="478" t="s">
        <v>1089</v>
      </c>
      <c r="B191" s="479" t="s">
        <v>1090</v>
      </c>
      <c r="C191" s="480" t="s">
        <v>13</v>
      </c>
      <c r="D191" s="481">
        <v>7430.5</v>
      </c>
      <c r="E191" s="479" t="s">
        <v>1091</v>
      </c>
    </row>
    <row r="192" spans="1:5" ht="26.2" customHeight="1" x14ac:dyDescent="0.25">
      <c r="A192" s="478" t="s">
        <v>1092</v>
      </c>
      <c r="B192" s="479" t="s">
        <v>1093</v>
      </c>
      <c r="C192" s="480" t="s">
        <v>13</v>
      </c>
      <c r="D192" s="481">
        <v>21730.5</v>
      </c>
      <c r="E192" s="479" t="s">
        <v>1094</v>
      </c>
    </row>
    <row r="193" spans="1:5" ht="26.2" customHeight="1" x14ac:dyDescent="0.25">
      <c r="A193" s="478" t="s">
        <v>1095</v>
      </c>
      <c r="B193" s="479" t="s">
        <v>1096</v>
      </c>
      <c r="C193" s="480" t="s">
        <v>257</v>
      </c>
      <c r="D193" s="481">
        <v>240.14</v>
      </c>
      <c r="E193" s="479" t="s">
        <v>6783</v>
      </c>
    </row>
    <row r="194" spans="1:5" ht="26.2" customHeight="1" x14ac:dyDescent="0.25">
      <c r="A194" s="478" t="s">
        <v>1097</v>
      </c>
      <c r="B194" s="479" t="s">
        <v>1096</v>
      </c>
      <c r="C194" s="480" t="s">
        <v>262</v>
      </c>
      <c r="D194" s="481">
        <v>48.03</v>
      </c>
      <c r="E194" s="479" t="s">
        <v>6783</v>
      </c>
    </row>
    <row r="195" spans="1:5" ht="26.2" customHeight="1" x14ac:dyDescent="0.25">
      <c r="A195" s="478" t="s">
        <v>1098</v>
      </c>
      <c r="B195" s="479" t="s">
        <v>1099</v>
      </c>
      <c r="C195" s="480" t="s">
        <v>21</v>
      </c>
      <c r="D195" s="481">
        <v>4649.71</v>
      </c>
      <c r="E195" s="479" t="s">
        <v>6784</v>
      </c>
    </row>
    <row r="196" spans="1:5" ht="26.2" customHeight="1" x14ac:dyDescent="0.25">
      <c r="A196" s="478" t="s">
        <v>1108</v>
      </c>
      <c r="B196" s="479" t="s">
        <v>1109</v>
      </c>
      <c r="C196" s="480" t="s">
        <v>258</v>
      </c>
      <c r="D196" s="481">
        <v>100</v>
      </c>
      <c r="E196" s="479" t="s">
        <v>1110</v>
      </c>
    </row>
    <row r="197" spans="1:5" ht="26.2" customHeight="1" x14ac:dyDescent="0.25">
      <c r="A197" s="478" t="s">
        <v>1111</v>
      </c>
      <c r="B197" s="479" t="s">
        <v>1112</v>
      </c>
      <c r="C197" s="480" t="s">
        <v>262</v>
      </c>
      <c r="D197" s="481">
        <v>20</v>
      </c>
      <c r="E197" s="479" t="s">
        <v>1110</v>
      </c>
    </row>
    <row r="198" spans="1:5" ht="26.2" customHeight="1" x14ac:dyDescent="0.25">
      <c r="A198" s="478" t="s">
        <v>1104</v>
      </c>
      <c r="B198" s="479" t="s">
        <v>1105</v>
      </c>
      <c r="C198" s="480" t="s">
        <v>256</v>
      </c>
      <c r="D198" s="481">
        <v>1276.2</v>
      </c>
      <c r="E198" s="479" t="s">
        <v>1103</v>
      </c>
    </row>
    <row r="199" spans="1:5" ht="26.2" customHeight="1" x14ac:dyDescent="0.25">
      <c r="A199" s="478" t="s">
        <v>1101</v>
      </c>
      <c r="B199" s="479" t="s">
        <v>1102</v>
      </c>
      <c r="C199" s="480" t="s">
        <v>256</v>
      </c>
      <c r="D199" s="481">
        <v>2723.8</v>
      </c>
      <c r="E199" s="479" t="s">
        <v>1103</v>
      </c>
    </row>
    <row r="200" spans="1:5" ht="26.2" customHeight="1" x14ac:dyDescent="0.25">
      <c r="A200" s="478" t="s">
        <v>1106</v>
      </c>
      <c r="B200" s="479" t="s">
        <v>1107</v>
      </c>
      <c r="C200" s="480" t="s">
        <v>262</v>
      </c>
      <c r="D200" s="481">
        <v>255.24</v>
      </c>
      <c r="E200" s="479" t="s">
        <v>1103</v>
      </c>
    </row>
    <row r="201" spans="1:5" ht="26.2" customHeight="1" x14ac:dyDescent="0.25">
      <c r="A201" s="864" t="s">
        <v>1116</v>
      </c>
      <c r="B201" s="865" t="s">
        <v>1117</v>
      </c>
      <c r="C201" s="866" t="s">
        <v>13</v>
      </c>
      <c r="D201" s="867">
        <v>7057.68</v>
      </c>
      <c r="E201" s="865" t="s">
        <v>723</v>
      </c>
    </row>
    <row r="202" spans="1:5" ht="26.2" customHeight="1" x14ac:dyDescent="0.25">
      <c r="A202" s="493" t="s">
        <v>1113</v>
      </c>
      <c r="B202" s="861" t="s">
        <v>1114</v>
      </c>
      <c r="C202" s="862" t="s">
        <v>13</v>
      </c>
      <c r="D202" s="863">
        <v>4801.1000000000004</v>
      </c>
      <c r="E202" s="861" t="s">
        <v>1115</v>
      </c>
    </row>
    <row r="203" spans="1:5" ht="26.2" customHeight="1" x14ac:dyDescent="0.25">
      <c r="A203" s="478" t="s">
        <v>1217</v>
      </c>
      <c r="B203" s="479" t="s">
        <v>1215</v>
      </c>
      <c r="C203" s="480" t="s">
        <v>280</v>
      </c>
      <c r="D203" s="481">
        <v>489.7</v>
      </c>
      <c r="E203" s="479" t="s">
        <v>1218</v>
      </c>
    </row>
    <row r="204" spans="1:5" ht="26.2" customHeight="1" x14ac:dyDescent="0.25">
      <c r="A204" s="478" t="s">
        <v>1214</v>
      </c>
      <c r="B204" s="479" t="s">
        <v>1215</v>
      </c>
      <c r="C204" s="480" t="s">
        <v>280</v>
      </c>
      <c r="D204" s="481">
        <v>84.97</v>
      </c>
      <c r="E204" s="479" t="s">
        <v>1216</v>
      </c>
    </row>
    <row r="205" spans="1:5" ht="26.2" customHeight="1" x14ac:dyDescent="0.25">
      <c r="A205" s="478" t="s">
        <v>1146</v>
      </c>
      <c r="B205" s="479" t="s">
        <v>1147</v>
      </c>
      <c r="C205" s="480" t="s">
        <v>274</v>
      </c>
      <c r="D205" s="481">
        <v>860687.35999999999</v>
      </c>
      <c r="E205" s="479" t="s">
        <v>787</v>
      </c>
    </row>
    <row r="206" spans="1:5" ht="26.2" customHeight="1" x14ac:dyDescent="0.25">
      <c r="A206" s="478" t="s">
        <v>1212</v>
      </c>
      <c r="B206" s="479" t="s">
        <v>1213</v>
      </c>
      <c r="C206" s="480" t="s">
        <v>268</v>
      </c>
      <c r="D206" s="481">
        <v>2452.63</v>
      </c>
      <c r="E206" s="479" t="s">
        <v>1103</v>
      </c>
    </row>
    <row r="207" spans="1:5" ht="26.2" customHeight="1" x14ac:dyDescent="0.25">
      <c r="A207" s="478" t="s">
        <v>1219</v>
      </c>
      <c r="B207" s="479" t="s">
        <v>1220</v>
      </c>
      <c r="C207" s="480" t="s">
        <v>264</v>
      </c>
      <c r="D207" s="481">
        <v>1844164.97</v>
      </c>
      <c r="E207" s="479" t="s">
        <v>6778</v>
      </c>
    </row>
    <row r="208" spans="1:5" ht="26.2" customHeight="1" x14ac:dyDescent="0.25">
      <c r="A208" s="478" t="s">
        <v>1237</v>
      </c>
      <c r="B208" s="479" t="s">
        <v>1238</v>
      </c>
      <c r="C208" s="480" t="s">
        <v>257</v>
      </c>
      <c r="D208" s="481">
        <v>1450</v>
      </c>
      <c r="E208" s="479" t="s">
        <v>1236</v>
      </c>
    </row>
    <row r="209" spans="1:5" ht="26.2" customHeight="1" x14ac:dyDescent="0.25">
      <c r="A209" s="478" t="s">
        <v>1241</v>
      </c>
      <c r="B209" s="479" t="s">
        <v>1242</v>
      </c>
      <c r="C209" s="480" t="s">
        <v>262</v>
      </c>
      <c r="D209" s="481">
        <v>290</v>
      </c>
      <c r="E209" s="479" t="s">
        <v>1236</v>
      </c>
    </row>
    <row r="210" spans="1:5" ht="26.2" customHeight="1" x14ac:dyDescent="0.25">
      <c r="A210" s="478" t="s">
        <v>1234</v>
      </c>
      <c r="B210" s="479" t="s">
        <v>1235</v>
      </c>
      <c r="C210" s="480" t="s">
        <v>257</v>
      </c>
      <c r="D210" s="481">
        <v>616.66</v>
      </c>
      <c r="E210" s="479" t="s">
        <v>1236</v>
      </c>
    </row>
    <row r="211" spans="1:5" ht="26.2" customHeight="1" x14ac:dyDescent="0.25">
      <c r="A211" s="478" t="s">
        <v>1239</v>
      </c>
      <c r="B211" s="479" t="s">
        <v>1240</v>
      </c>
      <c r="C211" s="480" t="s">
        <v>262</v>
      </c>
      <c r="D211" s="481">
        <v>123.34</v>
      </c>
      <c r="E211" s="479" t="s">
        <v>1236</v>
      </c>
    </row>
    <row r="212" spans="1:5" ht="26.2" customHeight="1" x14ac:dyDescent="0.25">
      <c r="A212" s="478" t="s">
        <v>1261</v>
      </c>
      <c r="B212" s="479" t="s">
        <v>1262</v>
      </c>
      <c r="C212" s="480" t="s">
        <v>8</v>
      </c>
      <c r="D212" s="481">
        <v>92705.46</v>
      </c>
      <c r="E212" s="479" t="s">
        <v>696</v>
      </c>
    </row>
    <row r="213" spans="1:5" ht="26.2" customHeight="1" x14ac:dyDescent="0.25">
      <c r="A213" s="478" t="s">
        <v>1244</v>
      </c>
      <c r="B213" s="479" t="s">
        <v>1232</v>
      </c>
      <c r="C213" s="480" t="s">
        <v>21</v>
      </c>
      <c r="D213" s="481">
        <v>1533.54</v>
      </c>
      <c r="E213" s="479" t="s">
        <v>6785</v>
      </c>
    </row>
    <row r="214" spans="1:5" ht="26.2" customHeight="1" x14ac:dyDescent="0.25">
      <c r="A214" s="478" t="s">
        <v>1231</v>
      </c>
      <c r="B214" s="479" t="s">
        <v>1230</v>
      </c>
      <c r="C214" s="480" t="s">
        <v>21</v>
      </c>
      <c r="D214" s="481">
        <v>1533.54</v>
      </c>
      <c r="E214" s="479" t="s">
        <v>6786</v>
      </c>
    </row>
    <row r="215" spans="1:5" ht="26.2" customHeight="1" x14ac:dyDescent="0.25">
      <c r="A215" s="478" t="s">
        <v>1259</v>
      </c>
      <c r="B215" s="479" t="s">
        <v>1230</v>
      </c>
      <c r="C215" s="480" t="s">
        <v>21</v>
      </c>
      <c r="D215" s="481">
        <v>1533.54</v>
      </c>
      <c r="E215" s="479" t="s">
        <v>6787</v>
      </c>
    </row>
    <row r="216" spans="1:5" ht="26.2" customHeight="1" x14ac:dyDescent="0.25">
      <c r="A216" s="478" t="s">
        <v>1233</v>
      </c>
      <c r="B216" s="479" t="s">
        <v>1221</v>
      </c>
      <c r="C216" s="480" t="s">
        <v>21</v>
      </c>
      <c r="D216" s="481">
        <v>1533.54</v>
      </c>
      <c r="E216" s="479" t="s">
        <v>6788</v>
      </c>
    </row>
    <row r="217" spans="1:5" ht="26.2" customHeight="1" x14ac:dyDescent="0.25">
      <c r="A217" s="478" t="s">
        <v>1243</v>
      </c>
      <c r="B217" s="479" t="s">
        <v>1221</v>
      </c>
      <c r="C217" s="480" t="s">
        <v>21</v>
      </c>
      <c r="D217" s="481">
        <v>1533.54</v>
      </c>
      <c r="E217" s="483" t="s">
        <v>6789</v>
      </c>
    </row>
    <row r="218" spans="1:5" ht="26.2" customHeight="1" x14ac:dyDescent="0.25">
      <c r="A218" s="478" t="s">
        <v>1250</v>
      </c>
      <c r="B218" s="479" t="s">
        <v>1221</v>
      </c>
      <c r="C218" s="480" t="s">
        <v>21</v>
      </c>
      <c r="D218" s="481">
        <v>1533.54</v>
      </c>
      <c r="E218" s="483" t="s">
        <v>6790</v>
      </c>
    </row>
    <row r="219" spans="1:5" ht="26.2" customHeight="1" x14ac:dyDescent="0.25">
      <c r="A219" s="478" t="s">
        <v>1251</v>
      </c>
      <c r="B219" s="479" t="s">
        <v>1221</v>
      </c>
      <c r="C219" s="480" t="s">
        <v>21</v>
      </c>
      <c r="D219" s="481">
        <v>1533.54</v>
      </c>
      <c r="E219" s="479" t="s">
        <v>6791</v>
      </c>
    </row>
    <row r="220" spans="1:5" ht="26.2" customHeight="1" x14ac:dyDescent="0.25">
      <c r="A220" s="478" t="s">
        <v>1254</v>
      </c>
      <c r="B220" s="479" t="s">
        <v>1221</v>
      </c>
      <c r="C220" s="480" t="s">
        <v>21</v>
      </c>
      <c r="D220" s="481">
        <v>1533.54</v>
      </c>
      <c r="E220" s="479" t="s">
        <v>6792</v>
      </c>
    </row>
    <row r="221" spans="1:5" ht="26.2" customHeight="1" x14ac:dyDescent="0.25">
      <c r="A221" s="478" t="s">
        <v>1253</v>
      </c>
      <c r="B221" s="479" t="s">
        <v>1221</v>
      </c>
      <c r="C221" s="480" t="s">
        <v>21</v>
      </c>
      <c r="D221" s="481">
        <v>1533.54</v>
      </c>
      <c r="E221" s="479" t="s">
        <v>6793</v>
      </c>
    </row>
    <row r="222" spans="1:5" ht="26.2" customHeight="1" x14ac:dyDescent="0.25">
      <c r="A222" s="478" t="s">
        <v>1255</v>
      </c>
      <c r="B222" s="479" t="s">
        <v>1221</v>
      </c>
      <c r="C222" s="480" t="s">
        <v>21</v>
      </c>
      <c r="D222" s="481">
        <v>1533.54</v>
      </c>
      <c r="E222" s="479" t="s">
        <v>6794</v>
      </c>
    </row>
    <row r="223" spans="1:5" ht="26.2" customHeight="1" x14ac:dyDescent="0.25">
      <c r="A223" s="478" t="s">
        <v>1258</v>
      </c>
      <c r="B223" s="479" t="s">
        <v>1221</v>
      </c>
      <c r="C223" s="480" t="s">
        <v>21</v>
      </c>
      <c r="D223" s="481">
        <v>1533.54</v>
      </c>
      <c r="E223" s="479" t="s">
        <v>6795</v>
      </c>
    </row>
    <row r="224" spans="1:5" ht="26.2" customHeight="1" x14ac:dyDescent="0.25">
      <c r="A224" s="478" t="s">
        <v>1256</v>
      </c>
      <c r="B224" s="479" t="s">
        <v>1221</v>
      </c>
      <c r="C224" s="480" t="s">
        <v>21</v>
      </c>
      <c r="D224" s="481">
        <v>1533.54</v>
      </c>
      <c r="E224" s="479" t="s">
        <v>6796</v>
      </c>
    </row>
    <row r="225" spans="1:5" ht="26.2" customHeight="1" x14ac:dyDescent="0.25">
      <c r="A225" s="478" t="s">
        <v>1257</v>
      </c>
      <c r="B225" s="479" t="s">
        <v>1221</v>
      </c>
      <c r="C225" s="480" t="s">
        <v>21</v>
      </c>
      <c r="D225" s="481">
        <v>1533.54</v>
      </c>
      <c r="E225" s="479" t="s">
        <v>6797</v>
      </c>
    </row>
    <row r="226" spans="1:5" ht="26.2" customHeight="1" x14ac:dyDescent="0.25">
      <c r="A226" s="478" t="s">
        <v>1263</v>
      </c>
      <c r="B226" s="479" t="s">
        <v>1221</v>
      </c>
      <c r="C226" s="480" t="s">
        <v>21</v>
      </c>
      <c r="D226" s="481">
        <v>1533.54</v>
      </c>
      <c r="E226" s="479" t="s">
        <v>6798</v>
      </c>
    </row>
    <row r="227" spans="1:5" ht="26.2" customHeight="1" x14ac:dyDescent="0.25">
      <c r="A227" s="478" t="s">
        <v>1268</v>
      </c>
      <c r="B227" s="479" t="s">
        <v>1269</v>
      </c>
      <c r="C227" s="480" t="s">
        <v>8</v>
      </c>
      <c r="D227" s="481">
        <v>46500</v>
      </c>
      <c r="E227" s="479" t="s">
        <v>722</v>
      </c>
    </row>
    <row r="228" spans="1:5" ht="26.2" customHeight="1" x14ac:dyDescent="0.25">
      <c r="A228" s="478" t="s">
        <v>1266</v>
      </c>
      <c r="B228" s="479" t="s">
        <v>1267</v>
      </c>
      <c r="C228" s="480" t="s">
        <v>8</v>
      </c>
      <c r="D228" s="481">
        <v>26000</v>
      </c>
      <c r="E228" s="479" t="s">
        <v>722</v>
      </c>
    </row>
    <row r="229" spans="1:5" ht="26.2" customHeight="1" x14ac:dyDescent="0.25">
      <c r="A229" s="478" t="s">
        <v>1227</v>
      </c>
      <c r="B229" s="479" t="s">
        <v>1228</v>
      </c>
      <c r="C229" s="480" t="s">
        <v>268</v>
      </c>
      <c r="D229" s="481">
        <v>59000</v>
      </c>
      <c r="E229" s="479" t="s">
        <v>713</v>
      </c>
    </row>
    <row r="230" spans="1:5" ht="26.2" customHeight="1" x14ac:dyDescent="0.25">
      <c r="A230" s="478" t="s">
        <v>1225</v>
      </c>
      <c r="B230" s="479" t="s">
        <v>1226</v>
      </c>
      <c r="C230" s="480" t="s">
        <v>268</v>
      </c>
      <c r="D230" s="481">
        <v>44400</v>
      </c>
      <c r="E230" s="479" t="s">
        <v>713</v>
      </c>
    </row>
    <row r="231" spans="1:5" ht="26.2" customHeight="1" x14ac:dyDescent="0.25">
      <c r="A231" s="478" t="s">
        <v>1245</v>
      </c>
      <c r="B231" s="479" t="s">
        <v>1246</v>
      </c>
      <c r="C231" s="480" t="s">
        <v>258</v>
      </c>
      <c r="D231" s="481">
        <v>200</v>
      </c>
      <c r="E231" s="479" t="s">
        <v>1100</v>
      </c>
    </row>
    <row r="232" spans="1:5" ht="26.2" customHeight="1" x14ac:dyDescent="0.25">
      <c r="A232" s="478" t="s">
        <v>1247</v>
      </c>
      <c r="B232" s="479" t="s">
        <v>1248</v>
      </c>
      <c r="C232" s="480" t="s">
        <v>262</v>
      </c>
      <c r="D232" s="481">
        <v>40</v>
      </c>
      <c r="E232" s="479" t="s">
        <v>1100</v>
      </c>
    </row>
    <row r="233" spans="1:5" ht="26.2" customHeight="1" x14ac:dyDescent="0.25">
      <c r="A233" s="478" t="s">
        <v>1223</v>
      </c>
      <c r="B233" s="479" t="s">
        <v>1224</v>
      </c>
      <c r="C233" s="480" t="s">
        <v>268</v>
      </c>
      <c r="D233" s="481">
        <v>90000</v>
      </c>
      <c r="E233" s="479" t="s">
        <v>713</v>
      </c>
    </row>
    <row r="234" spans="1:5" ht="26.2" customHeight="1" x14ac:dyDescent="0.25">
      <c r="A234" s="478" t="s">
        <v>1148</v>
      </c>
      <c r="B234" s="479" t="s">
        <v>1149</v>
      </c>
      <c r="C234" s="480" t="s">
        <v>13</v>
      </c>
      <c r="D234" s="481">
        <v>3669.56</v>
      </c>
      <c r="E234" s="479" t="s">
        <v>968</v>
      </c>
    </row>
    <row r="235" spans="1:5" ht="26.2" customHeight="1" x14ac:dyDescent="0.25">
      <c r="A235" s="478" t="s">
        <v>1150</v>
      </c>
      <c r="B235" s="479" t="s">
        <v>1151</v>
      </c>
      <c r="C235" s="480" t="s">
        <v>13</v>
      </c>
      <c r="D235" s="481">
        <v>3669.56</v>
      </c>
      <c r="E235" s="479" t="s">
        <v>6799</v>
      </c>
    </row>
    <row r="236" spans="1:5" ht="26.2" customHeight="1" x14ac:dyDescent="0.25">
      <c r="A236" s="478" t="s">
        <v>1139</v>
      </c>
      <c r="B236" s="479" t="s">
        <v>1140</v>
      </c>
      <c r="C236" s="480" t="s">
        <v>286</v>
      </c>
      <c r="D236" s="481">
        <v>7660</v>
      </c>
      <c r="E236" s="479" t="s">
        <v>6800</v>
      </c>
    </row>
    <row r="237" spans="1:5" ht="26.2" customHeight="1" x14ac:dyDescent="0.25">
      <c r="A237" s="478" t="s">
        <v>1152</v>
      </c>
      <c r="B237" s="479" t="s">
        <v>1153</v>
      </c>
      <c r="C237" s="480" t="s">
        <v>13</v>
      </c>
      <c r="D237" s="481">
        <v>21562.13</v>
      </c>
      <c r="E237" s="479" t="s">
        <v>1017</v>
      </c>
    </row>
    <row r="238" spans="1:5" ht="26.2" customHeight="1" x14ac:dyDescent="0.25">
      <c r="A238" s="478" t="s">
        <v>2575</v>
      </c>
      <c r="B238" s="479" t="s">
        <v>2576</v>
      </c>
      <c r="C238" s="480" t="s">
        <v>275</v>
      </c>
      <c r="D238" s="481">
        <v>29403</v>
      </c>
      <c r="E238" s="479" t="s">
        <v>1463</v>
      </c>
    </row>
    <row r="239" spans="1:5" ht="26.2" customHeight="1" x14ac:dyDescent="0.25">
      <c r="A239" s="478" t="s">
        <v>2577</v>
      </c>
      <c r="B239" s="479" t="s">
        <v>2578</v>
      </c>
      <c r="C239" s="480" t="s">
        <v>256</v>
      </c>
      <c r="D239" s="481">
        <v>22000</v>
      </c>
      <c r="E239" s="479" t="s">
        <v>719</v>
      </c>
    </row>
    <row r="240" spans="1:5" ht="26.2" customHeight="1" x14ac:dyDescent="0.25">
      <c r="A240" s="478" t="s">
        <v>2579</v>
      </c>
      <c r="B240" s="479" t="s">
        <v>2580</v>
      </c>
      <c r="C240" s="480" t="s">
        <v>262</v>
      </c>
      <c r="D240" s="481">
        <v>4400</v>
      </c>
      <c r="E240" s="479" t="s">
        <v>719</v>
      </c>
    </row>
    <row r="241" spans="1:5" ht="26.2" customHeight="1" x14ac:dyDescent="0.25">
      <c r="A241" s="478" t="s">
        <v>2581</v>
      </c>
      <c r="B241" s="479" t="s">
        <v>2582</v>
      </c>
      <c r="C241" s="480" t="s">
        <v>275</v>
      </c>
      <c r="D241" s="481">
        <v>5341.31</v>
      </c>
      <c r="E241" s="479" t="s">
        <v>2551</v>
      </c>
    </row>
    <row r="242" spans="1:5" ht="26.2" customHeight="1" x14ac:dyDescent="0.25">
      <c r="A242" s="478" t="s">
        <v>2583</v>
      </c>
      <c r="B242" s="479" t="s">
        <v>2584</v>
      </c>
      <c r="C242" s="480" t="s">
        <v>267</v>
      </c>
      <c r="D242" s="481">
        <v>5450</v>
      </c>
      <c r="E242" s="479" t="s">
        <v>2585</v>
      </c>
    </row>
    <row r="243" spans="1:5" ht="26.2" customHeight="1" x14ac:dyDescent="0.25">
      <c r="A243" s="478" t="s">
        <v>1154</v>
      </c>
      <c r="B243" s="479" t="s">
        <v>1155</v>
      </c>
      <c r="C243" s="480" t="s">
        <v>273</v>
      </c>
      <c r="D243" s="481">
        <v>1900</v>
      </c>
      <c r="E243" s="479" t="s">
        <v>6775</v>
      </c>
    </row>
    <row r="244" spans="1:5" ht="26.2" customHeight="1" x14ac:dyDescent="0.25">
      <c r="A244" s="478" t="s">
        <v>1156</v>
      </c>
      <c r="B244" s="479" t="s">
        <v>1157</v>
      </c>
      <c r="C244" s="480" t="s">
        <v>258</v>
      </c>
      <c r="D244" s="481">
        <v>214264.5</v>
      </c>
      <c r="E244" s="479" t="s">
        <v>1059</v>
      </c>
    </row>
    <row r="245" spans="1:5" ht="26.2" customHeight="1" x14ac:dyDescent="0.25">
      <c r="A245" s="478" t="s">
        <v>1142</v>
      </c>
      <c r="B245" s="479" t="s">
        <v>1143</v>
      </c>
      <c r="C245" s="480" t="s">
        <v>1144</v>
      </c>
      <c r="D245" s="481">
        <v>5450.66</v>
      </c>
      <c r="E245" s="479" t="s">
        <v>1145</v>
      </c>
    </row>
    <row r="246" spans="1:5" ht="26.2" customHeight="1" x14ac:dyDescent="0.25">
      <c r="A246" s="478" t="s">
        <v>1160</v>
      </c>
      <c r="B246" s="479" t="s">
        <v>1158</v>
      </c>
      <c r="C246" s="480" t="s">
        <v>13</v>
      </c>
      <c r="D246" s="481">
        <v>4600</v>
      </c>
      <c r="E246" s="479" t="s">
        <v>1161</v>
      </c>
    </row>
    <row r="247" spans="1:5" ht="26.2" customHeight="1" x14ac:dyDescent="0.25">
      <c r="A247" s="478" t="s">
        <v>1165</v>
      </c>
      <c r="B247" s="479" t="s">
        <v>1166</v>
      </c>
      <c r="C247" s="480" t="s">
        <v>13</v>
      </c>
      <c r="D247" s="481">
        <v>10600</v>
      </c>
      <c r="E247" s="479" t="s">
        <v>1164</v>
      </c>
    </row>
    <row r="248" spans="1:5" ht="26.2" customHeight="1" x14ac:dyDescent="0.25">
      <c r="A248" s="478" t="s">
        <v>1162</v>
      </c>
      <c r="B248" s="479" t="s">
        <v>1163</v>
      </c>
      <c r="C248" s="480" t="s">
        <v>13</v>
      </c>
      <c r="D248" s="481">
        <v>10600</v>
      </c>
      <c r="E248" s="479" t="s">
        <v>1164</v>
      </c>
    </row>
    <row r="249" spans="1:5" ht="26.2" customHeight="1" x14ac:dyDescent="0.25">
      <c r="A249" s="478" t="s">
        <v>1167</v>
      </c>
      <c r="B249" s="479" t="s">
        <v>1168</v>
      </c>
      <c r="C249" s="480" t="s">
        <v>8</v>
      </c>
      <c r="D249" s="481">
        <v>42334</v>
      </c>
      <c r="E249" s="479" t="s">
        <v>720</v>
      </c>
    </row>
    <row r="250" spans="1:5" ht="26.2" customHeight="1" x14ac:dyDescent="0.25">
      <c r="A250" s="478" t="s">
        <v>1171</v>
      </c>
      <c r="B250" s="479" t="s">
        <v>1172</v>
      </c>
      <c r="C250" s="480" t="s">
        <v>13</v>
      </c>
      <c r="D250" s="481">
        <v>147.68</v>
      </c>
      <c r="E250" s="479" t="s">
        <v>717</v>
      </c>
    </row>
    <row r="251" spans="1:5" ht="26.2" customHeight="1" x14ac:dyDescent="0.25">
      <c r="A251" s="864" t="s">
        <v>1173</v>
      </c>
      <c r="B251" s="865" t="s">
        <v>1174</v>
      </c>
      <c r="C251" s="866" t="s">
        <v>21</v>
      </c>
      <c r="D251" s="867">
        <v>2144.38</v>
      </c>
      <c r="E251" s="865" t="s">
        <v>6801</v>
      </c>
    </row>
    <row r="252" spans="1:5" ht="26.2" customHeight="1" x14ac:dyDescent="0.25">
      <c r="A252" s="493" t="s">
        <v>1175</v>
      </c>
      <c r="B252" s="861" t="s">
        <v>1176</v>
      </c>
      <c r="C252" s="862" t="s">
        <v>21</v>
      </c>
      <c r="D252" s="863">
        <v>8312.7999999999993</v>
      </c>
      <c r="E252" s="861" t="s">
        <v>6802</v>
      </c>
    </row>
    <row r="253" spans="1:5" ht="26.2" customHeight="1" x14ac:dyDescent="0.25">
      <c r="A253" s="478" t="s">
        <v>1177</v>
      </c>
      <c r="B253" s="479" t="s">
        <v>1178</v>
      </c>
      <c r="C253" s="480" t="s">
        <v>267</v>
      </c>
      <c r="D253" s="481">
        <v>57252.44</v>
      </c>
      <c r="E253" s="479" t="s">
        <v>714</v>
      </c>
    </row>
    <row r="254" spans="1:5" ht="26.2" customHeight="1" x14ac:dyDescent="0.25">
      <c r="A254" s="478" t="s">
        <v>1179</v>
      </c>
      <c r="B254" s="479" t="s">
        <v>1180</v>
      </c>
      <c r="C254" s="480" t="s">
        <v>280</v>
      </c>
      <c r="D254" s="481">
        <v>155.63</v>
      </c>
      <c r="E254" s="479" t="s">
        <v>1181</v>
      </c>
    </row>
    <row r="255" spans="1:5" ht="26.2" customHeight="1" x14ac:dyDescent="0.25">
      <c r="A255" s="478" t="s">
        <v>1186</v>
      </c>
      <c r="B255" s="479" t="s">
        <v>1187</v>
      </c>
      <c r="C255" s="480" t="s">
        <v>280</v>
      </c>
      <c r="D255" s="481">
        <v>333.31</v>
      </c>
      <c r="E255" s="479" t="s">
        <v>1188</v>
      </c>
    </row>
    <row r="256" spans="1:5" ht="26.2" customHeight="1" x14ac:dyDescent="0.25">
      <c r="A256" s="478" t="s">
        <v>1184</v>
      </c>
      <c r="B256" s="479" t="s">
        <v>1185</v>
      </c>
      <c r="C256" s="480" t="s">
        <v>13</v>
      </c>
      <c r="D256" s="481">
        <v>18600</v>
      </c>
      <c r="E256" s="479" t="s">
        <v>713</v>
      </c>
    </row>
    <row r="257" spans="1:5" ht="26.2" customHeight="1" x14ac:dyDescent="0.25">
      <c r="A257" s="478" t="s">
        <v>1182</v>
      </c>
      <c r="B257" s="479" t="s">
        <v>1183</v>
      </c>
      <c r="C257" s="480" t="s">
        <v>13</v>
      </c>
      <c r="D257" s="481">
        <v>18600</v>
      </c>
      <c r="E257" s="479" t="s">
        <v>713</v>
      </c>
    </row>
    <row r="258" spans="1:5" ht="26.2" customHeight="1" x14ac:dyDescent="0.25">
      <c r="A258" s="478" t="s">
        <v>1190</v>
      </c>
      <c r="B258" s="479" t="s">
        <v>1191</v>
      </c>
      <c r="C258" s="480" t="s">
        <v>257</v>
      </c>
      <c r="D258" s="481">
        <v>1550</v>
      </c>
      <c r="E258" s="479" t="s">
        <v>1192</v>
      </c>
    </row>
    <row r="259" spans="1:5" ht="26.2" customHeight="1" x14ac:dyDescent="0.25">
      <c r="A259" s="478" t="s">
        <v>1193</v>
      </c>
      <c r="B259" s="479" t="s">
        <v>1194</v>
      </c>
      <c r="C259" s="480" t="s">
        <v>262</v>
      </c>
      <c r="D259" s="481">
        <v>310</v>
      </c>
      <c r="E259" s="479" t="s">
        <v>1192</v>
      </c>
    </row>
    <row r="260" spans="1:5" ht="26.2" customHeight="1" x14ac:dyDescent="0.25">
      <c r="A260" s="478" t="s">
        <v>1197</v>
      </c>
      <c r="B260" s="479" t="s">
        <v>1198</v>
      </c>
      <c r="C260" s="480" t="s">
        <v>258</v>
      </c>
      <c r="D260" s="481">
        <v>214264.5</v>
      </c>
      <c r="E260" s="479" t="s">
        <v>1059</v>
      </c>
    </row>
    <row r="261" spans="1:5" ht="26.2" customHeight="1" x14ac:dyDescent="0.25">
      <c r="A261" s="478" t="s">
        <v>1199</v>
      </c>
      <c r="B261" s="479" t="s">
        <v>1200</v>
      </c>
      <c r="C261" s="480" t="s">
        <v>13</v>
      </c>
      <c r="D261" s="481">
        <v>19924.93</v>
      </c>
      <c r="E261" s="479" t="s">
        <v>709</v>
      </c>
    </row>
    <row r="262" spans="1:5" ht="26.2" customHeight="1" x14ac:dyDescent="0.25">
      <c r="A262" s="478" t="s">
        <v>1201</v>
      </c>
      <c r="B262" s="479" t="s">
        <v>1202</v>
      </c>
      <c r="C262" s="480" t="s">
        <v>13</v>
      </c>
      <c r="D262" s="481">
        <v>18224.93</v>
      </c>
      <c r="E262" s="479" t="s">
        <v>712</v>
      </c>
    </row>
    <row r="263" spans="1:5" ht="26.2" customHeight="1" x14ac:dyDescent="0.25">
      <c r="A263" s="478" t="s">
        <v>1203</v>
      </c>
      <c r="B263" s="479" t="s">
        <v>1204</v>
      </c>
      <c r="C263" s="480" t="s">
        <v>13</v>
      </c>
      <c r="D263" s="481">
        <v>3850.95</v>
      </c>
      <c r="E263" s="479" t="s">
        <v>1085</v>
      </c>
    </row>
    <row r="264" spans="1:5" ht="26.2" customHeight="1" x14ac:dyDescent="0.25">
      <c r="A264" s="478" t="s">
        <v>1208</v>
      </c>
      <c r="B264" s="479" t="s">
        <v>1209</v>
      </c>
      <c r="C264" s="480" t="s">
        <v>13</v>
      </c>
      <c r="D264" s="481">
        <v>7430.5</v>
      </c>
      <c r="E264" s="479" t="s">
        <v>1207</v>
      </c>
    </row>
    <row r="265" spans="1:5" ht="26.2" customHeight="1" x14ac:dyDescent="0.25">
      <c r="A265" s="478" t="s">
        <v>1205</v>
      </c>
      <c r="B265" s="479" t="s">
        <v>1206</v>
      </c>
      <c r="C265" s="480" t="s">
        <v>13</v>
      </c>
      <c r="D265" s="481">
        <v>3850.95</v>
      </c>
      <c r="E265" s="479" t="s">
        <v>1207</v>
      </c>
    </row>
    <row r="266" spans="1:5" ht="26.2" customHeight="1" x14ac:dyDescent="0.25">
      <c r="A266" s="478" t="s">
        <v>1391</v>
      </c>
      <c r="B266" s="479" t="s">
        <v>1392</v>
      </c>
      <c r="C266" s="480" t="s">
        <v>267</v>
      </c>
      <c r="D266" s="481">
        <v>93030.61</v>
      </c>
      <c r="E266" s="479" t="s">
        <v>714</v>
      </c>
    </row>
    <row r="267" spans="1:5" ht="26.2" customHeight="1" x14ac:dyDescent="0.25">
      <c r="A267" s="478" t="s">
        <v>1393</v>
      </c>
      <c r="B267" s="479" t="s">
        <v>1394</v>
      </c>
      <c r="C267" s="480" t="s">
        <v>267</v>
      </c>
      <c r="D267" s="481">
        <v>138160.42000000001</v>
      </c>
      <c r="E267" s="479" t="s">
        <v>714</v>
      </c>
    </row>
    <row r="268" spans="1:5" ht="26.2" customHeight="1" x14ac:dyDescent="0.25">
      <c r="A268" s="478" t="s">
        <v>1395</v>
      </c>
      <c r="B268" s="479" t="s">
        <v>1396</v>
      </c>
      <c r="C268" s="480" t="s">
        <v>267</v>
      </c>
      <c r="D268" s="481">
        <v>28257.37</v>
      </c>
      <c r="E268" s="479" t="s">
        <v>714</v>
      </c>
    </row>
    <row r="269" spans="1:5" ht="26.2" customHeight="1" x14ac:dyDescent="0.25">
      <c r="A269" s="478" t="s">
        <v>1398</v>
      </c>
      <c r="B269" s="479" t="s">
        <v>1399</v>
      </c>
      <c r="C269" s="480" t="s">
        <v>267</v>
      </c>
      <c r="D269" s="481">
        <v>14638.21</v>
      </c>
      <c r="E269" s="479" t="s">
        <v>714</v>
      </c>
    </row>
    <row r="270" spans="1:5" ht="26.2" customHeight="1" x14ac:dyDescent="0.25">
      <c r="A270" s="478" t="s">
        <v>1400</v>
      </c>
      <c r="B270" s="479" t="s">
        <v>1401</v>
      </c>
      <c r="C270" s="480" t="s">
        <v>267</v>
      </c>
      <c r="D270" s="481">
        <v>27597.52</v>
      </c>
      <c r="E270" s="479" t="s">
        <v>714</v>
      </c>
    </row>
    <row r="271" spans="1:5" ht="26.2" customHeight="1" x14ac:dyDescent="0.25">
      <c r="A271" s="478" t="s">
        <v>1402</v>
      </c>
      <c r="B271" s="479" t="s">
        <v>1403</v>
      </c>
      <c r="C271" s="480" t="s">
        <v>267</v>
      </c>
      <c r="D271" s="481">
        <v>29403.61</v>
      </c>
      <c r="E271" s="479" t="s">
        <v>714</v>
      </c>
    </row>
    <row r="272" spans="1:5" ht="26.2" customHeight="1" x14ac:dyDescent="0.25">
      <c r="A272" s="478" t="s">
        <v>1407</v>
      </c>
      <c r="B272" s="479" t="s">
        <v>1408</v>
      </c>
      <c r="C272" s="480" t="s">
        <v>13</v>
      </c>
      <c r="D272" s="481">
        <v>9958.26</v>
      </c>
      <c r="E272" s="479" t="s">
        <v>713</v>
      </c>
    </row>
    <row r="273" spans="1:5" ht="26.2" customHeight="1" x14ac:dyDescent="0.25">
      <c r="A273" s="478" t="s">
        <v>1409</v>
      </c>
      <c r="B273" s="479" t="s">
        <v>1410</v>
      </c>
      <c r="C273" s="480" t="s">
        <v>13</v>
      </c>
      <c r="D273" s="481">
        <v>18224.93</v>
      </c>
      <c r="E273" s="479" t="s">
        <v>1210</v>
      </c>
    </row>
    <row r="274" spans="1:5" ht="26.2" customHeight="1" x14ac:dyDescent="0.25">
      <c r="A274" s="478" t="s">
        <v>1411</v>
      </c>
      <c r="B274" s="479" t="s">
        <v>1412</v>
      </c>
      <c r="C274" s="480" t="s">
        <v>267</v>
      </c>
      <c r="D274" s="481">
        <v>9755.02</v>
      </c>
      <c r="E274" s="479" t="s">
        <v>714</v>
      </c>
    </row>
    <row r="275" spans="1:5" ht="26.2" customHeight="1" x14ac:dyDescent="0.25">
      <c r="A275" s="478" t="s">
        <v>1413</v>
      </c>
      <c r="B275" s="479" t="s">
        <v>1414</v>
      </c>
      <c r="C275" s="480" t="s">
        <v>267</v>
      </c>
      <c r="D275" s="481">
        <v>30000</v>
      </c>
      <c r="E275" s="479" t="s">
        <v>714</v>
      </c>
    </row>
    <row r="276" spans="1:5" ht="26.2" customHeight="1" x14ac:dyDescent="0.25">
      <c r="A276" s="478" t="s">
        <v>1415</v>
      </c>
      <c r="B276" s="479" t="s">
        <v>1416</v>
      </c>
      <c r="C276" s="480" t="s">
        <v>276</v>
      </c>
      <c r="D276" s="481">
        <v>29.41</v>
      </c>
      <c r="E276" s="479" t="s">
        <v>1100</v>
      </c>
    </row>
    <row r="277" spans="1:5" ht="26.2" customHeight="1" x14ac:dyDescent="0.25">
      <c r="A277" s="478" t="s">
        <v>1418</v>
      </c>
      <c r="B277" s="479" t="s">
        <v>1419</v>
      </c>
      <c r="C277" s="480" t="s">
        <v>13</v>
      </c>
      <c r="D277" s="481">
        <v>36449.86</v>
      </c>
      <c r="E277" s="479" t="s">
        <v>994</v>
      </c>
    </row>
    <row r="278" spans="1:5" ht="26.2" customHeight="1" x14ac:dyDescent="0.25">
      <c r="A278" s="478" t="s">
        <v>1420</v>
      </c>
      <c r="B278" s="479" t="s">
        <v>1421</v>
      </c>
      <c r="C278" s="480" t="s">
        <v>258</v>
      </c>
      <c r="D278" s="481">
        <v>124987.62</v>
      </c>
      <c r="E278" s="479" t="s">
        <v>1059</v>
      </c>
    </row>
    <row r="279" spans="1:5" ht="26.2" customHeight="1" x14ac:dyDescent="0.25">
      <c r="A279" s="478" t="s">
        <v>1422</v>
      </c>
      <c r="B279" s="479" t="s">
        <v>1423</v>
      </c>
      <c r="C279" s="480" t="s">
        <v>262</v>
      </c>
      <c r="D279" s="481">
        <v>24997.52</v>
      </c>
      <c r="E279" s="479" t="s">
        <v>1059</v>
      </c>
    </row>
    <row r="280" spans="1:5" ht="26.2" customHeight="1" x14ac:dyDescent="0.25">
      <c r="A280" s="478" t="s">
        <v>1425</v>
      </c>
      <c r="B280" s="479" t="s">
        <v>1426</v>
      </c>
      <c r="C280" s="480" t="s">
        <v>8</v>
      </c>
      <c r="D280" s="481">
        <v>25310</v>
      </c>
      <c r="E280" s="479" t="s">
        <v>719</v>
      </c>
    </row>
    <row r="281" spans="1:5" ht="26.2" customHeight="1" x14ac:dyDescent="0.25">
      <c r="A281" s="478" t="s">
        <v>1427</v>
      </c>
      <c r="B281" s="479" t="s">
        <v>6803</v>
      </c>
      <c r="C281" s="480" t="s">
        <v>8</v>
      </c>
      <c r="D281" s="481">
        <v>46027</v>
      </c>
      <c r="E281" s="479" t="s">
        <v>713</v>
      </c>
    </row>
    <row r="282" spans="1:5" ht="26.2" customHeight="1" x14ac:dyDescent="0.25">
      <c r="A282" s="478" t="s">
        <v>1428</v>
      </c>
      <c r="B282" s="479" t="s">
        <v>1429</v>
      </c>
      <c r="C282" s="480" t="s">
        <v>8</v>
      </c>
      <c r="D282" s="481">
        <v>46027</v>
      </c>
      <c r="E282" s="479" t="s">
        <v>713</v>
      </c>
    </row>
    <row r="283" spans="1:5" ht="26.2" customHeight="1" x14ac:dyDescent="0.25">
      <c r="A283" s="478" t="s">
        <v>1430</v>
      </c>
      <c r="B283" s="479" t="s">
        <v>1431</v>
      </c>
      <c r="C283" s="480" t="s">
        <v>8</v>
      </c>
      <c r="D283" s="481">
        <v>81000</v>
      </c>
      <c r="E283" s="479" t="s">
        <v>713</v>
      </c>
    </row>
    <row r="284" spans="1:5" ht="26.2" customHeight="1" x14ac:dyDescent="0.25">
      <c r="A284" s="478" t="s">
        <v>1433</v>
      </c>
      <c r="B284" s="479" t="s">
        <v>1434</v>
      </c>
      <c r="C284" s="480" t="s">
        <v>8</v>
      </c>
      <c r="D284" s="481">
        <v>42334</v>
      </c>
      <c r="E284" s="479" t="s">
        <v>720</v>
      </c>
    </row>
    <row r="285" spans="1:5" ht="26.2" customHeight="1" x14ac:dyDescent="0.25">
      <c r="A285" s="478" t="s">
        <v>1436</v>
      </c>
      <c r="B285" s="479" t="s">
        <v>1437</v>
      </c>
      <c r="C285" s="480" t="s">
        <v>280</v>
      </c>
      <c r="D285" s="481">
        <v>48.42</v>
      </c>
      <c r="E285" s="483" t="s">
        <v>1438</v>
      </c>
    </row>
    <row r="286" spans="1:5" ht="26.2" customHeight="1" x14ac:dyDescent="0.25">
      <c r="A286" s="478" t="s">
        <v>1439</v>
      </c>
      <c r="B286" s="479" t="s">
        <v>1440</v>
      </c>
      <c r="C286" s="480" t="s">
        <v>280</v>
      </c>
      <c r="D286" s="481">
        <v>897.19</v>
      </c>
      <c r="E286" s="483" t="s">
        <v>1441</v>
      </c>
    </row>
    <row r="287" spans="1:5" ht="26.2" customHeight="1" x14ac:dyDescent="0.25">
      <c r="A287" s="478" t="s">
        <v>1442</v>
      </c>
      <c r="B287" s="479" t="s">
        <v>1443</v>
      </c>
      <c r="C287" s="480" t="s">
        <v>8</v>
      </c>
      <c r="D287" s="481">
        <v>43500</v>
      </c>
      <c r="E287" s="479" t="s">
        <v>1405</v>
      </c>
    </row>
    <row r="288" spans="1:5" ht="26.2" customHeight="1" x14ac:dyDescent="0.25">
      <c r="A288" s="478" t="s">
        <v>1444</v>
      </c>
      <c r="B288" s="479" t="s">
        <v>1445</v>
      </c>
      <c r="C288" s="480" t="s">
        <v>264</v>
      </c>
      <c r="D288" s="481">
        <v>1774883.31</v>
      </c>
      <c r="E288" s="479" t="s">
        <v>1446</v>
      </c>
    </row>
    <row r="289" spans="1:5" ht="26.2" customHeight="1" x14ac:dyDescent="0.25">
      <c r="A289" s="478" t="s">
        <v>1447</v>
      </c>
      <c r="B289" s="479" t="s">
        <v>1448</v>
      </c>
      <c r="C289" s="480" t="s">
        <v>264</v>
      </c>
      <c r="D289" s="481">
        <v>261659.84</v>
      </c>
      <c r="E289" s="479" t="s">
        <v>1446</v>
      </c>
    </row>
    <row r="290" spans="1:5" ht="26.2" customHeight="1" x14ac:dyDescent="0.25">
      <c r="A290" s="478" t="s">
        <v>1449</v>
      </c>
      <c r="B290" s="479" t="s">
        <v>1450</v>
      </c>
      <c r="C290" s="480" t="s">
        <v>264</v>
      </c>
      <c r="D290" s="481">
        <v>268340.15999999997</v>
      </c>
      <c r="E290" s="479" t="s">
        <v>1446</v>
      </c>
    </row>
    <row r="291" spans="1:5" ht="26.2" customHeight="1" x14ac:dyDescent="0.25">
      <c r="A291" s="478" t="s">
        <v>1451</v>
      </c>
      <c r="B291" s="479" t="s">
        <v>1452</v>
      </c>
      <c r="C291" s="480" t="s">
        <v>268</v>
      </c>
      <c r="D291" s="481">
        <v>57143.62</v>
      </c>
      <c r="E291" s="479" t="s">
        <v>1453</v>
      </c>
    </row>
    <row r="292" spans="1:5" ht="26.2" customHeight="1" x14ac:dyDescent="0.25">
      <c r="A292" s="478" t="s">
        <v>1305</v>
      </c>
      <c r="B292" s="479" t="s">
        <v>1306</v>
      </c>
      <c r="C292" s="480" t="s">
        <v>267</v>
      </c>
      <c r="D292" s="481">
        <v>146530.31</v>
      </c>
      <c r="E292" s="479" t="s">
        <v>714</v>
      </c>
    </row>
    <row r="293" spans="1:5" ht="26.2" customHeight="1" x14ac:dyDescent="0.25">
      <c r="A293" s="478" t="s">
        <v>1307</v>
      </c>
      <c r="B293" s="479" t="s">
        <v>1308</v>
      </c>
      <c r="C293" s="480" t="s">
        <v>8</v>
      </c>
      <c r="D293" s="481">
        <v>46027</v>
      </c>
      <c r="E293" s="479" t="s">
        <v>713</v>
      </c>
    </row>
    <row r="294" spans="1:5" ht="26.2" customHeight="1" x14ac:dyDescent="0.25">
      <c r="A294" s="478" t="s">
        <v>1312</v>
      </c>
      <c r="B294" s="479" t="s">
        <v>1313</v>
      </c>
      <c r="C294" s="480" t="s">
        <v>8</v>
      </c>
      <c r="D294" s="481">
        <v>82317.539999999994</v>
      </c>
      <c r="E294" s="479" t="s">
        <v>696</v>
      </c>
    </row>
    <row r="295" spans="1:5" ht="26.2" customHeight="1" x14ac:dyDescent="0.25">
      <c r="A295" s="478" t="s">
        <v>1314</v>
      </c>
      <c r="B295" s="479" t="s">
        <v>1315</v>
      </c>
      <c r="C295" s="480" t="s">
        <v>258</v>
      </c>
      <c r="D295" s="481">
        <v>107132.25</v>
      </c>
      <c r="E295" s="479" t="s">
        <v>1059</v>
      </c>
    </row>
    <row r="296" spans="1:5" ht="26.2" customHeight="1" x14ac:dyDescent="0.25">
      <c r="A296" s="478" t="s">
        <v>1316</v>
      </c>
      <c r="B296" s="479" t="s">
        <v>1317</v>
      </c>
      <c r="C296" s="480" t="s">
        <v>262</v>
      </c>
      <c r="D296" s="481">
        <v>21426.45</v>
      </c>
      <c r="E296" s="479" t="s">
        <v>1059</v>
      </c>
    </row>
    <row r="297" spans="1:5" ht="26.2" customHeight="1" x14ac:dyDescent="0.25">
      <c r="A297" s="478" t="s">
        <v>1318</v>
      </c>
      <c r="B297" s="479" t="s">
        <v>1319</v>
      </c>
      <c r="C297" s="480" t="s">
        <v>257</v>
      </c>
      <c r="D297" s="481">
        <v>1450</v>
      </c>
      <c r="E297" s="479" t="s">
        <v>1236</v>
      </c>
    </row>
    <row r="298" spans="1:5" ht="26.2" customHeight="1" x14ac:dyDescent="0.25">
      <c r="A298" s="478" t="s">
        <v>1320</v>
      </c>
      <c r="B298" s="479" t="s">
        <v>1319</v>
      </c>
      <c r="C298" s="480" t="s">
        <v>262</v>
      </c>
      <c r="D298" s="481">
        <v>290</v>
      </c>
      <c r="E298" s="479" t="s">
        <v>1236</v>
      </c>
    </row>
    <row r="299" spans="1:5" ht="26.2" customHeight="1" x14ac:dyDescent="0.25">
      <c r="A299" s="478" t="s">
        <v>1309</v>
      </c>
      <c r="B299" s="479" t="s">
        <v>1310</v>
      </c>
      <c r="C299" s="480" t="s">
        <v>267</v>
      </c>
      <c r="D299" s="481">
        <v>792.56</v>
      </c>
      <c r="E299" s="479" t="s">
        <v>714</v>
      </c>
    </row>
    <row r="300" spans="1:5" ht="26.2" customHeight="1" x14ac:dyDescent="0.25">
      <c r="A300" s="478" t="s">
        <v>2586</v>
      </c>
      <c r="B300" s="479" t="s">
        <v>2587</v>
      </c>
      <c r="C300" s="480" t="s">
        <v>257</v>
      </c>
      <c r="D300" s="481">
        <v>9390</v>
      </c>
      <c r="E300" s="479" t="s">
        <v>2588</v>
      </c>
    </row>
    <row r="301" spans="1:5" ht="26.2" customHeight="1" x14ac:dyDescent="0.25">
      <c r="A301" s="864" t="s">
        <v>2589</v>
      </c>
      <c r="B301" s="865" t="s">
        <v>2590</v>
      </c>
      <c r="C301" s="866" t="s">
        <v>257</v>
      </c>
      <c r="D301" s="867">
        <v>869.25</v>
      </c>
      <c r="E301" s="865" t="s">
        <v>2591</v>
      </c>
    </row>
    <row r="302" spans="1:5" ht="26.2" customHeight="1" x14ac:dyDescent="0.25">
      <c r="A302" s="493" t="s">
        <v>2592</v>
      </c>
      <c r="B302" s="861" t="s">
        <v>2593</v>
      </c>
      <c r="C302" s="862" t="s">
        <v>262</v>
      </c>
      <c r="D302" s="863">
        <v>173.85</v>
      </c>
      <c r="E302" s="861" t="s">
        <v>2591</v>
      </c>
    </row>
    <row r="303" spans="1:5" ht="26.2" customHeight="1" x14ac:dyDescent="0.25">
      <c r="A303" s="478" t="s">
        <v>1324</v>
      </c>
      <c r="B303" s="479" t="s">
        <v>1325</v>
      </c>
      <c r="C303" s="480" t="s">
        <v>268</v>
      </c>
      <c r="D303" s="481">
        <v>73822.740000000005</v>
      </c>
      <c r="E303" s="479" t="s">
        <v>713</v>
      </c>
    </row>
    <row r="304" spans="1:5" ht="26.2" customHeight="1" x14ac:dyDescent="0.25">
      <c r="A304" s="478" t="s">
        <v>1326</v>
      </c>
      <c r="B304" s="479" t="s">
        <v>1327</v>
      </c>
      <c r="C304" s="480" t="s">
        <v>13</v>
      </c>
      <c r="D304" s="481">
        <v>18150.95</v>
      </c>
      <c r="E304" s="479" t="s">
        <v>1088</v>
      </c>
    </row>
    <row r="305" spans="1:5" ht="26.2" customHeight="1" x14ac:dyDescent="0.25">
      <c r="A305" s="478" t="s">
        <v>1328</v>
      </c>
      <c r="B305" s="479" t="s">
        <v>1329</v>
      </c>
      <c r="C305" s="480" t="s">
        <v>13</v>
      </c>
      <c r="D305" s="481">
        <v>18150.95</v>
      </c>
      <c r="E305" s="479" t="s">
        <v>1091</v>
      </c>
    </row>
    <row r="306" spans="1:5" ht="26.2" customHeight="1" x14ac:dyDescent="0.25">
      <c r="A306" s="478" t="s">
        <v>1330</v>
      </c>
      <c r="B306" s="479" t="s">
        <v>1329</v>
      </c>
      <c r="C306" s="480" t="s">
        <v>13</v>
      </c>
      <c r="D306" s="481">
        <v>18150.95</v>
      </c>
      <c r="E306" s="479" t="s">
        <v>1094</v>
      </c>
    </row>
    <row r="307" spans="1:5" ht="26.2" customHeight="1" x14ac:dyDescent="0.25">
      <c r="A307" s="478" t="s">
        <v>1332</v>
      </c>
      <c r="B307" s="479" t="s">
        <v>1333</v>
      </c>
      <c r="C307" s="480" t="s">
        <v>257</v>
      </c>
      <c r="D307" s="481">
        <v>714.92</v>
      </c>
      <c r="E307" s="479" t="s">
        <v>1079</v>
      </c>
    </row>
    <row r="308" spans="1:5" ht="26.2" customHeight="1" x14ac:dyDescent="0.25">
      <c r="A308" s="478" t="s">
        <v>1334</v>
      </c>
      <c r="B308" s="479" t="s">
        <v>1335</v>
      </c>
      <c r="C308" s="480" t="s">
        <v>257</v>
      </c>
      <c r="D308" s="481">
        <v>950</v>
      </c>
      <c r="E308" s="483" t="s">
        <v>1079</v>
      </c>
    </row>
    <row r="309" spans="1:5" ht="26.2" customHeight="1" x14ac:dyDescent="0.25">
      <c r="A309" s="478" t="s">
        <v>1336</v>
      </c>
      <c r="B309" s="479" t="s">
        <v>1337</v>
      </c>
      <c r="C309" s="480" t="s">
        <v>262</v>
      </c>
      <c r="D309" s="481">
        <v>190</v>
      </c>
      <c r="E309" s="479" t="s">
        <v>1079</v>
      </c>
    </row>
    <row r="310" spans="1:5" ht="26.2" customHeight="1" x14ac:dyDescent="0.25">
      <c r="A310" s="478" t="s">
        <v>1338</v>
      </c>
      <c r="B310" s="479" t="s">
        <v>1339</v>
      </c>
      <c r="C310" s="480" t="s">
        <v>257</v>
      </c>
      <c r="D310" s="481">
        <v>1750</v>
      </c>
      <c r="E310" s="479" t="s">
        <v>1192</v>
      </c>
    </row>
    <row r="311" spans="1:5" ht="26.2" customHeight="1" x14ac:dyDescent="0.25">
      <c r="A311" s="478" t="s">
        <v>1340</v>
      </c>
      <c r="B311" s="479" t="s">
        <v>1341</v>
      </c>
      <c r="C311" s="480" t="s">
        <v>262</v>
      </c>
      <c r="D311" s="481">
        <v>350</v>
      </c>
      <c r="E311" s="479" t="s">
        <v>1192</v>
      </c>
    </row>
    <row r="312" spans="1:5" ht="26.2" customHeight="1" x14ac:dyDescent="0.25">
      <c r="A312" s="478" t="s">
        <v>1342</v>
      </c>
      <c r="B312" s="479" t="s">
        <v>1343</v>
      </c>
      <c r="C312" s="480" t="s">
        <v>257</v>
      </c>
      <c r="D312" s="481">
        <v>1003.6</v>
      </c>
      <c r="E312" s="479" t="s">
        <v>1079</v>
      </c>
    </row>
    <row r="313" spans="1:5" ht="26.2" customHeight="1" x14ac:dyDescent="0.25">
      <c r="A313" s="478" t="s">
        <v>1344</v>
      </c>
      <c r="B313" s="479" t="s">
        <v>1345</v>
      </c>
      <c r="C313" s="480" t="s">
        <v>262</v>
      </c>
      <c r="D313" s="481">
        <v>200.72</v>
      </c>
      <c r="E313" s="479" t="s">
        <v>1079</v>
      </c>
    </row>
    <row r="314" spans="1:5" ht="26.2" customHeight="1" x14ac:dyDescent="0.25">
      <c r="A314" s="478" t="s">
        <v>1346</v>
      </c>
      <c r="B314" s="479" t="s">
        <v>1347</v>
      </c>
      <c r="C314" s="480" t="s">
        <v>268</v>
      </c>
      <c r="D314" s="481">
        <v>21770.12</v>
      </c>
      <c r="E314" s="479" t="s">
        <v>713</v>
      </c>
    </row>
    <row r="315" spans="1:5" ht="26.2" customHeight="1" x14ac:dyDescent="0.25">
      <c r="A315" s="478" t="s">
        <v>1348</v>
      </c>
      <c r="B315" s="479" t="s">
        <v>1349</v>
      </c>
      <c r="C315" s="480" t="s">
        <v>268</v>
      </c>
      <c r="D315" s="481">
        <v>250656.51</v>
      </c>
      <c r="E315" s="479" t="s">
        <v>714</v>
      </c>
    </row>
    <row r="316" spans="1:5" ht="26.2" customHeight="1" x14ac:dyDescent="0.25">
      <c r="A316" s="478" t="s">
        <v>1350</v>
      </c>
      <c r="B316" s="479" t="s">
        <v>1351</v>
      </c>
      <c r="C316" s="480" t="s">
        <v>286</v>
      </c>
      <c r="D316" s="481">
        <v>50.98</v>
      </c>
      <c r="E316" s="479" t="s">
        <v>1082</v>
      </c>
    </row>
    <row r="317" spans="1:5" ht="26.2" customHeight="1" x14ac:dyDescent="0.25">
      <c r="A317" s="478" t="s">
        <v>1352</v>
      </c>
      <c r="B317" s="479" t="s">
        <v>1353</v>
      </c>
      <c r="C317" s="480" t="s">
        <v>274</v>
      </c>
      <c r="D317" s="481">
        <v>82884</v>
      </c>
      <c r="E317" s="479" t="s">
        <v>1211</v>
      </c>
    </row>
    <row r="318" spans="1:5" ht="26.2" customHeight="1" x14ac:dyDescent="0.25">
      <c r="A318" s="478" t="s">
        <v>1354</v>
      </c>
      <c r="B318" s="479" t="s">
        <v>1355</v>
      </c>
      <c r="C318" s="480" t="s">
        <v>257</v>
      </c>
      <c r="D318" s="481">
        <v>1120</v>
      </c>
      <c r="E318" s="479" t="s">
        <v>1192</v>
      </c>
    </row>
    <row r="319" spans="1:5" ht="26.2" customHeight="1" x14ac:dyDescent="0.25">
      <c r="A319" s="478" t="s">
        <v>1356</v>
      </c>
      <c r="B319" s="479" t="s">
        <v>1357</v>
      </c>
      <c r="C319" s="480" t="s">
        <v>262</v>
      </c>
      <c r="D319" s="481">
        <v>224</v>
      </c>
      <c r="E319" s="479" t="s">
        <v>1192</v>
      </c>
    </row>
    <row r="320" spans="1:5" ht="26.2" customHeight="1" x14ac:dyDescent="0.25">
      <c r="A320" s="478" t="s">
        <v>1358</v>
      </c>
      <c r="B320" s="479" t="s">
        <v>1818</v>
      </c>
      <c r="C320" s="480" t="s">
        <v>306</v>
      </c>
      <c r="D320" s="481">
        <v>1220.4100000000001</v>
      </c>
      <c r="E320" s="479" t="s">
        <v>6804</v>
      </c>
    </row>
    <row r="321" spans="1:5" ht="26.2" customHeight="1" x14ac:dyDescent="0.25">
      <c r="A321" s="478" t="s">
        <v>1359</v>
      </c>
      <c r="B321" s="479" t="s">
        <v>1360</v>
      </c>
      <c r="C321" s="480" t="s">
        <v>1302</v>
      </c>
      <c r="D321" s="481">
        <v>44100</v>
      </c>
      <c r="E321" s="479" t="s">
        <v>1211</v>
      </c>
    </row>
    <row r="322" spans="1:5" ht="26.2" customHeight="1" x14ac:dyDescent="0.25">
      <c r="A322" s="478" t="s">
        <v>1362</v>
      </c>
      <c r="B322" s="479" t="s">
        <v>1363</v>
      </c>
      <c r="C322" s="480" t="s">
        <v>267</v>
      </c>
      <c r="D322" s="481">
        <v>1695120.02</v>
      </c>
      <c r="E322" s="479" t="s">
        <v>1364</v>
      </c>
    </row>
    <row r="323" spans="1:5" ht="26.2" customHeight="1" x14ac:dyDescent="0.25">
      <c r="A323" s="478" t="s">
        <v>1365</v>
      </c>
      <c r="B323" s="479" t="s">
        <v>1366</v>
      </c>
      <c r="C323" s="480" t="s">
        <v>273</v>
      </c>
      <c r="D323" s="481">
        <v>137336</v>
      </c>
      <c r="E323" s="479" t="s">
        <v>1211</v>
      </c>
    </row>
    <row r="324" spans="1:5" ht="26.2" customHeight="1" x14ac:dyDescent="0.25">
      <c r="A324" s="478" t="s">
        <v>1368</v>
      </c>
      <c r="B324" s="479" t="s">
        <v>1369</v>
      </c>
      <c r="C324" s="480" t="s">
        <v>8</v>
      </c>
      <c r="D324" s="481">
        <v>54950</v>
      </c>
      <c r="E324" s="479" t="s">
        <v>714</v>
      </c>
    </row>
    <row r="325" spans="1:5" ht="26.2" customHeight="1" x14ac:dyDescent="0.25">
      <c r="A325" s="478" t="s">
        <v>1370</v>
      </c>
      <c r="B325" s="479" t="s">
        <v>1371</v>
      </c>
      <c r="C325" s="480" t="s">
        <v>259</v>
      </c>
      <c r="D325" s="481">
        <v>10000</v>
      </c>
      <c r="E325" s="479" t="s">
        <v>1322</v>
      </c>
    </row>
    <row r="326" spans="1:5" ht="26.2" customHeight="1" x14ac:dyDescent="0.25">
      <c r="A326" s="478" t="s">
        <v>1372</v>
      </c>
      <c r="B326" s="479" t="s">
        <v>1371</v>
      </c>
      <c r="C326" s="480" t="s">
        <v>262</v>
      </c>
      <c r="D326" s="481">
        <v>2000</v>
      </c>
      <c r="E326" s="479" t="s">
        <v>1322</v>
      </c>
    </row>
    <row r="327" spans="1:5" ht="26.2" customHeight="1" x14ac:dyDescent="0.25">
      <c r="A327" s="478" t="s">
        <v>1378</v>
      </c>
      <c r="B327" s="479" t="s">
        <v>1379</v>
      </c>
      <c r="C327" s="480" t="s">
        <v>13</v>
      </c>
      <c r="D327" s="481">
        <v>21000</v>
      </c>
      <c r="E327" s="483" t="s">
        <v>1380</v>
      </c>
    </row>
    <row r="328" spans="1:5" ht="26.2" customHeight="1" x14ac:dyDescent="0.25">
      <c r="A328" s="478" t="s">
        <v>1381</v>
      </c>
      <c r="B328" s="479" t="s">
        <v>1382</v>
      </c>
      <c r="C328" s="480" t="s">
        <v>13</v>
      </c>
      <c r="D328" s="481">
        <v>18600</v>
      </c>
      <c r="E328" s="483" t="s">
        <v>719</v>
      </c>
    </row>
    <row r="329" spans="1:5" ht="26.2" customHeight="1" x14ac:dyDescent="0.25">
      <c r="A329" s="478" t="s">
        <v>1384</v>
      </c>
      <c r="B329" s="479" t="s">
        <v>1385</v>
      </c>
      <c r="C329" s="480" t="s">
        <v>8</v>
      </c>
      <c r="D329" s="481">
        <v>46027</v>
      </c>
      <c r="E329" s="479" t="s">
        <v>713</v>
      </c>
    </row>
    <row r="330" spans="1:5" ht="26.2" customHeight="1" x14ac:dyDescent="0.25">
      <c r="A330" s="478" t="s">
        <v>1386</v>
      </c>
      <c r="B330" s="479" t="s">
        <v>1387</v>
      </c>
      <c r="C330" s="480" t="s">
        <v>13</v>
      </c>
      <c r="D330" s="481">
        <v>18600</v>
      </c>
      <c r="E330" s="479" t="s">
        <v>1164</v>
      </c>
    </row>
    <row r="331" spans="1:5" ht="26.2" customHeight="1" x14ac:dyDescent="0.25">
      <c r="A331" s="478" t="s">
        <v>1388</v>
      </c>
      <c r="B331" s="479" t="s">
        <v>1389</v>
      </c>
      <c r="C331" s="480" t="s">
        <v>13</v>
      </c>
      <c r="D331" s="481">
        <v>2722.95</v>
      </c>
      <c r="E331" s="479" t="s">
        <v>1164</v>
      </c>
    </row>
    <row r="332" spans="1:5" ht="26.2" customHeight="1" x14ac:dyDescent="0.25">
      <c r="A332" s="478" t="s">
        <v>1390</v>
      </c>
      <c r="B332" s="479" t="s">
        <v>1377</v>
      </c>
      <c r="C332" s="480" t="s">
        <v>13</v>
      </c>
      <c r="D332" s="481">
        <v>18600</v>
      </c>
      <c r="E332" s="479" t="s">
        <v>1161</v>
      </c>
    </row>
    <row r="333" spans="1:5" ht="26.2" customHeight="1" x14ac:dyDescent="0.25">
      <c r="A333" s="478" t="s">
        <v>1570</v>
      </c>
      <c r="B333" s="479" t="s">
        <v>1571</v>
      </c>
      <c r="C333" s="480" t="s">
        <v>273</v>
      </c>
      <c r="D333" s="481">
        <v>11333</v>
      </c>
      <c r="E333" s="479" t="s">
        <v>1211</v>
      </c>
    </row>
    <row r="334" spans="1:5" ht="26.2" customHeight="1" x14ac:dyDescent="0.25">
      <c r="A334" s="478" t="s">
        <v>1572</v>
      </c>
      <c r="B334" s="479" t="s">
        <v>1573</v>
      </c>
      <c r="C334" s="480" t="s">
        <v>273</v>
      </c>
      <c r="D334" s="481">
        <v>11585</v>
      </c>
      <c r="E334" s="479" t="s">
        <v>1211</v>
      </c>
    </row>
    <row r="335" spans="1:5" ht="26.2" customHeight="1" x14ac:dyDescent="0.25">
      <c r="A335" s="478" t="s">
        <v>1574</v>
      </c>
      <c r="B335" s="479" t="s">
        <v>1575</v>
      </c>
      <c r="C335" s="480" t="s">
        <v>273</v>
      </c>
      <c r="D335" s="481">
        <v>5957</v>
      </c>
      <c r="E335" s="479" t="s">
        <v>1211</v>
      </c>
    </row>
    <row r="336" spans="1:5" ht="26.2" customHeight="1" x14ac:dyDescent="0.25">
      <c r="A336" s="478" t="s">
        <v>1576</v>
      </c>
      <c r="B336" s="479" t="s">
        <v>1577</v>
      </c>
      <c r="C336" s="480" t="s">
        <v>273</v>
      </c>
      <c r="D336" s="481">
        <v>39714</v>
      </c>
      <c r="E336" s="479" t="s">
        <v>1211</v>
      </c>
    </row>
    <row r="337" spans="1:5" ht="26.2" customHeight="1" x14ac:dyDescent="0.25">
      <c r="A337" s="478" t="s">
        <v>1578</v>
      </c>
      <c r="B337" s="479" t="s">
        <v>1579</v>
      </c>
      <c r="C337" s="480" t="s">
        <v>273</v>
      </c>
      <c r="D337" s="481">
        <v>61535</v>
      </c>
      <c r="E337" s="479" t="s">
        <v>1211</v>
      </c>
    </row>
    <row r="338" spans="1:5" ht="26.2" customHeight="1" x14ac:dyDescent="0.25">
      <c r="A338" s="478" t="s">
        <v>1580</v>
      </c>
      <c r="B338" s="479" t="s">
        <v>1581</v>
      </c>
      <c r="C338" s="480" t="s">
        <v>273</v>
      </c>
      <c r="D338" s="481">
        <v>14735</v>
      </c>
      <c r="E338" s="479" t="s">
        <v>1211</v>
      </c>
    </row>
    <row r="339" spans="1:5" ht="26.2" customHeight="1" x14ac:dyDescent="0.25">
      <c r="A339" s="478" t="s">
        <v>1582</v>
      </c>
      <c r="B339" s="479" t="s">
        <v>1583</v>
      </c>
      <c r="C339" s="480" t="s">
        <v>273</v>
      </c>
      <c r="D339" s="481">
        <v>6584</v>
      </c>
      <c r="E339" s="479" t="s">
        <v>1211</v>
      </c>
    </row>
    <row r="340" spans="1:5" ht="26.2" customHeight="1" x14ac:dyDescent="0.25">
      <c r="A340" s="478" t="s">
        <v>1585</v>
      </c>
      <c r="B340" s="479" t="s">
        <v>1586</v>
      </c>
      <c r="C340" s="480" t="s">
        <v>265</v>
      </c>
      <c r="D340" s="481">
        <v>15352.4</v>
      </c>
      <c r="E340" s="479" t="s">
        <v>1587</v>
      </c>
    </row>
    <row r="341" spans="1:5" ht="26.2" customHeight="1" x14ac:dyDescent="0.25">
      <c r="A341" s="478" t="s">
        <v>1588</v>
      </c>
      <c r="B341" s="479" t="s">
        <v>1589</v>
      </c>
      <c r="C341" s="480" t="s">
        <v>280</v>
      </c>
      <c r="D341" s="481">
        <v>221.77</v>
      </c>
      <c r="E341" s="479" t="s">
        <v>1590</v>
      </c>
    </row>
    <row r="342" spans="1:5" ht="26.2" customHeight="1" x14ac:dyDescent="0.25">
      <c r="A342" s="478" t="s">
        <v>1591</v>
      </c>
      <c r="B342" s="479" t="s">
        <v>1592</v>
      </c>
      <c r="C342" s="480" t="s">
        <v>280</v>
      </c>
      <c r="D342" s="481">
        <v>12853.74</v>
      </c>
      <c r="E342" s="479" t="s">
        <v>1593</v>
      </c>
    </row>
    <row r="343" spans="1:5" ht="26.2" customHeight="1" x14ac:dyDescent="0.25">
      <c r="A343" s="478" t="s">
        <v>1594</v>
      </c>
      <c r="B343" s="479" t="s">
        <v>1595</v>
      </c>
      <c r="C343" s="480" t="s">
        <v>258</v>
      </c>
      <c r="D343" s="481">
        <v>650</v>
      </c>
      <c r="E343" s="479" t="s">
        <v>719</v>
      </c>
    </row>
    <row r="344" spans="1:5" ht="26.2" customHeight="1" x14ac:dyDescent="0.25">
      <c r="A344" s="478" t="s">
        <v>1596</v>
      </c>
      <c r="B344" s="479" t="s">
        <v>1597</v>
      </c>
      <c r="C344" s="480" t="s">
        <v>262</v>
      </c>
      <c r="D344" s="481">
        <v>136.5</v>
      </c>
      <c r="E344" s="479" t="s">
        <v>719</v>
      </c>
    </row>
    <row r="345" spans="1:5" ht="26.2" customHeight="1" x14ac:dyDescent="0.25">
      <c r="A345" s="478" t="s">
        <v>1598</v>
      </c>
      <c r="B345" s="479" t="s">
        <v>1599</v>
      </c>
      <c r="C345" s="480" t="s">
        <v>257</v>
      </c>
      <c r="D345" s="481">
        <v>505</v>
      </c>
      <c r="E345" s="479" t="s">
        <v>1600</v>
      </c>
    </row>
    <row r="346" spans="1:5" ht="26.2" customHeight="1" x14ac:dyDescent="0.25">
      <c r="A346" s="478" t="s">
        <v>1601</v>
      </c>
      <c r="B346" s="479" t="s">
        <v>1602</v>
      </c>
      <c r="C346" s="480" t="s">
        <v>262</v>
      </c>
      <c r="D346" s="481">
        <v>106.05</v>
      </c>
      <c r="E346" s="479" t="s">
        <v>1600</v>
      </c>
    </row>
    <row r="347" spans="1:5" ht="26.2" customHeight="1" x14ac:dyDescent="0.25">
      <c r="A347" s="478" t="s">
        <v>1605</v>
      </c>
      <c r="B347" s="479" t="s">
        <v>1606</v>
      </c>
      <c r="C347" s="480" t="s">
        <v>258</v>
      </c>
      <c r="D347" s="481">
        <v>350</v>
      </c>
      <c r="E347" s="479" t="s">
        <v>6805</v>
      </c>
    </row>
    <row r="348" spans="1:5" ht="26.2" customHeight="1" x14ac:dyDescent="0.25">
      <c r="A348" s="478" t="s">
        <v>1607</v>
      </c>
      <c r="B348" s="479" t="s">
        <v>1608</v>
      </c>
      <c r="C348" s="480" t="s">
        <v>262</v>
      </c>
      <c r="D348" s="481">
        <v>73.5</v>
      </c>
      <c r="E348" s="479" t="s">
        <v>6805</v>
      </c>
    </row>
    <row r="349" spans="1:5" ht="26.2" customHeight="1" x14ac:dyDescent="0.25">
      <c r="A349" s="478" t="s">
        <v>1609</v>
      </c>
      <c r="B349" s="479" t="s">
        <v>1610</v>
      </c>
      <c r="C349" s="480" t="s">
        <v>281</v>
      </c>
      <c r="D349" s="481">
        <v>1724.38</v>
      </c>
      <c r="E349" s="479" t="s">
        <v>6771</v>
      </c>
    </row>
    <row r="350" spans="1:5" ht="26.2" customHeight="1" x14ac:dyDescent="0.25">
      <c r="A350" s="478" t="s">
        <v>1612</v>
      </c>
      <c r="B350" s="479" t="s">
        <v>1518</v>
      </c>
      <c r="C350" s="480" t="s">
        <v>8</v>
      </c>
      <c r="D350" s="481">
        <v>27000</v>
      </c>
      <c r="E350" s="479" t="s">
        <v>1405</v>
      </c>
    </row>
    <row r="351" spans="1:5" ht="26.2" customHeight="1" x14ac:dyDescent="0.25">
      <c r="A351" s="864" t="s">
        <v>1613</v>
      </c>
      <c r="B351" s="865" t="s">
        <v>1517</v>
      </c>
      <c r="C351" s="866" t="s">
        <v>8</v>
      </c>
      <c r="D351" s="867">
        <v>27000</v>
      </c>
      <c r="E351" s="865" t="s">
        <v>1614</v>
      </c>
    </row>
    <row r="352" spans="1:5" ht="26.2" customHeight="1" x14ac:dyDescent="0.25">
      <c r="A352" s="493" t="s">
        <v>1615</v>
      </c>
      <c r="B352" s="861" t="s">
        <v>1514</v>
      </c>
      <c r="C352" s="862" t="s">
        <v>8</v>
      </c>
      <c r="D352" s="863">
        <v>27000</v>
      </c>
      <c r="E352" s="861" t="s">
        <v>713</v>
      </c>
    </row>
    <row r="353" spans="1:5" ht="26.2" customHeight="1" x14ac:dyDescent="0.25">
      <c r="A353" s="478" t="s">
        <v>1616</v>
      </c>
      <c r="B353" s="479" t="s">
        <v>1617</v>
      </c>
      <c r="C353" s="480" t="s">
        <v>265</v>
      </c>
      <c r="D353" s="481">
        <v>1480</v>
      </c>
      <c r="E353" s="479" t="s">
        <v>1618</v>
      </c>
    </row>
    <row r="354" spans="1:5" ht="26.2" customHeight="1" x14ac:dyDescent="0.25">
      <c r="A354" s="478" t="s">
        <v>1619</v>
      </c>
      <c r="B354" s="479" t="s">
        <v>1519</v>
      </c>
      <c r="C354" s="480" t="s">
        <v>8</v>
      </c>
      <c r="D354" s="481">
        <v>44805</v>
      </c>
      <c r="E354" s="479" t="s">
        <v>1405</v>
      </c>
    </row>
    <row r="355" spans="1:5" ht="26.2" customHeight="1" x14ac:dyDescent="0.25">
      <c r="A355" s="478" t="s">
        <v>1620</v>
      </c>
      <c r="B355" s="479" t="s">
        <v>1520</v>
      </c>
      <c r="C355" s="480" t="s">
        <v>8</v>
      </c>
      <c r="D355" s="481">
        <v>1230000</v>
      </c>
      <c r="E355" s="479" t="s">
        <v>714</v>
      </c>
    </row>
    <row r="356" spans="1:5" ht="26.2" customHeight="1" x14ac:dyDescent="0.25">
      <c r="A356" s="478" t="s">
        <v>1621</v>
      </c>
      <c r="B356" s="479" t="s">
        <v>1523</v>
      </c>
      <c r="C356" s="480" t="s">
        <v>8</v>
      </c>
      <c r="D356" s="481">
        <v>43400</v>
      </c>
      <c r="E356" s="479" t="s">
        <v>696</v>
      </c>
    </row>
    <row r="357" spans="1:5" ht="26.2" customHeight="1" x14ac:dyDescent="0.25">
      <c r="A357" s="478" t="s">
        <v>1622</v>
      </c>
      <c r="B357" s="479" t="s">
        <v>1541</v>
      </c>
      <c r="C357" s="480" t="s">
        <v>8</v>
      </c>
      <c r="D357" s="481">
        <v>25</v>
      </c>
      <c r="E357" s="479" t="s">
        <v>1044</v>
      </c>
    </row>
    <row r="358" spans="1:5" ht="26.2" customHeight="1" x14ac:dyDescent="0.25">
      <c r="A358" s="478" t="s">
        <v>1623</v>
      </c>
      <c r="B358" s="479" t="s">
        <v>2594</v>
      </c>
      <c r="C358" s="480" t="s">
        <v>264</v>
      </c>
      <c r="D358" s="481">
        <v>1774883.31</v>
      </c>
      <c r="E358" s="479" t="s">
        <v>1446</v>
      </c>
    </row>
    <row r="359" spans="1:5" ht="26.2" customHeight="1" x14ac:dyDescent="0.25">
      <c r="A359" s="478" t="s">
        <v>1624</v>
      </c>
      <c r="B359" s="479" t="s">
        <v>1625</v>
      </c>
      <c r="C359" s="480" t="s">
        <v>268</v>
      </c>
      <c r="D359" s="481">
        <v>1985.31</v>
      </c>
      <c r="E359" s="479" t="s">
        <v>1453</v>
      </c>
    </row>
    <row r="360" spans="1:5" ht="26.2" customHeight="1" x14ac:dyDescent="0.25">
      <c r="A360" s="478" t="s">
        <v>1626</v>
      </c>
      <c r="B360" s="479" t="s">
        <v>1627</v>
      </c>
      <c r="C360" s="480" t="s">
        <v>268</v>
      </c>
      <c r="D360" s="481">
        <v>45000</v>
      </c>
      <c r="E360" s="479" t="s">
        <v>713</v>
      </c>
    </row>
    <row r="361" spans="1:5" ht="26.2" customHeight="1" x14ac:dyDescent="0.25">
      <c r="A361" s="478" t="s">
        <v>1628</v>
      </c>
      <c r="B361" s="479" t="s">
        <v>1629</v>
      </c>
      <c r="C361" s="480" t="s">
        <v>268</v>
      </c>
      <c r="D361" s="481">
        <v>116896.5</v>
      </c>
      <c r="E361" s="479" t="s">
        <v>713</v>
      </c>
    </row>
    <row r="362" spans="1:5" ht="26.2" customHeight="1" x14ac:dyDescent="0.25">
      <c r="A362" s="478" t="s">
        <v>1630</v>
      </c>
      <c r="B362" s="479" t="s">
        <v>1631</v>
      </c>
      <c r="C362" s="480" t="s">
        <v>268</v>
      </c>
      <c r="D362" s="481">
        <v>64942.5</v>
      </c>
      <c r="E362" s="479" t="s">
        <v>713</v>
      </c>
    </row>
    <row r="363" spans="1:5" ht="26.2" customHeight="1" x14ac:dyDescent="0.25">
      <c r="A363" s="478" t="s">
        <v>1632</v>
      </c>
      <c r="B363" s="479" t="s">
        <v>1633</v>
      </c>
      <c r="C363" s="480" t="s">
        <v>268</v>
      </c>
      <c r="D363" s="481">
        <v>27398</v>
      </c>
      <c r="E363" s="479" t="s">
        <v>713</v>
      </c>
    </row>
    <row r="364" spans="1:5" ht="26.2" customHeight="1" x14ac:dyDescent="0.25">
      <c r="A364" s="478" t="s">
        <v>1634</v>
      </c>
      <c r="B364" s="479" t="s">
        <v>1635</v>
      </c>
      <c r="C364" s="480" t="s">
        <v>268</v>
      </c>
      <c r="D364" s="481">
        <v>10850</v>
      </c>
      <c r="E364" s="479" t="s">
        <v>713</v>
      </c>
    </row>
    <row r="365" spans="1:5" ht="26.2" customHeight="1" x14ac:dyDescent="0.25">
      <c r="A365" s="478" t="s">
        <v>1636</v>
      </c>
      <c r="B365" s="479" t="s">
        <v>1504</v>
      </c>
      <c r="C365" s="480" t="s">
        <v>8</v>
      </c>
      <c r="D365" s="481">
        <v>46027</v>
      </c>
      <c r="E365" s="479" t="s">
        <v>713</v>
      </c>
    </row>
    <row r="366" spans="1:5" ht="26.2" customHeight="1" x14ac:dyDescent="0.25">
      <c r="A366" s="478" t="s">
        <v>1637</v>
      </c>
      <c r="B366" s="479" t="s">
        <v>1502</v>
      </c>
      <c r="C366" s="480" t="s">
        <v>8</v>
      </c>
      <c r="D366" s="481">
        <v>46027</v>
      </c>
      <c r="E366" s="479" t="s">
        <v>713</v>
      </c>
    </row>
    <row r="367" spans="1:5" ht="26.2" customHeight="1" x14ac:dyDescent="0.25">
      <c r="A367" s="478" t="s">
        <v>1638</v>
      </c>
      <c r="B367" s="479" t="s">
        <v>1503</v>
      </c>
      <c r="C367" s="480" t="s">
        <v>8</v>
      </c>
      <c r="D367" s="481">
        <v>46027</v>
      </c>
      <c r="E367" s="479" t="s">
        <v>713</v>
      </c>
    </row>
    <row r="368" spans="1:5" ht="26.2" customHeight="1" x14ac:dyDescent="0.25">
      <c r="A368" s="478" t="s">
        <v>1639</v>
      </c>
      <c r="B368" s="479" t="s">
        <v>1506</v>
      </c>
      <c r="C368" s="480" t="s">
        <v>8</v>
      </c>
      <c r="D368" s="481">
        <v>46027</v>
      </c>
      <c r="E368" s="479" t="s">
        <v>713</v>
      </c>
    </row>
    <row r="369" spans="1:5" ht="26.2" customHeight="1" x14ac:dyDescent="0.25">
      <c r="A369" s="478" t="s">
        <v>1640</v>
      </c>
      <c r="B369" s="479" t="s">
        <v>1524</v>
      </c>
      <c r="C369" s="480" t="s">
        <v>8</v>
      </c>
      <c r="D369" s="481">
        <v>281.68</v>
      </c>
      <c r="E369" s="479" t="s">
        <v>696</v>
      </c>
    </row>
    <row r="370" spans="1:5" ht="26.2" customHeight="1" x14ac:dyDescent="0.25">
      <c r="A370" s="478" t="s">
        <v>1641</v>
      </c>
      <c r="B370" s="479" t="s">
        <v>1525</v>
      </c>
      <c r="C370" s="480" t="s">
        <v>8</v>
      </c>
      <c r="D370" s="481">
        <v>1527.91</v>
      </c>
      <c r="E370" s="479" t="s">
        <v>696</v>
      </c>
    </row>
    <row r="371" spans="1:5" ht="26.2" customHeight="1" x14ac:dyDescent="0.25">
      <c r="A371" s="478" t="s">
        <v>1642</v>
      </c>
      <c r="B371" s="479" t="s">
        <v>1526</v>
      </c>
      <c r="C371" s="480" t="s">
        <v>8</v>
      </c>
      <c r="D371" s="481">
        <v>4602.6899999999996</v>
      </c>
      <c r="E371" s="479" t="s">
        <v>696</v>
      </c>
    </row>
    <row r="372" spans="1:5" ht="26.2" customHeight="1" x14ac:dyDescent="0.25">
      <c r="A372" s="478" t="s">
        <v>1643</v>
      </c>
      <c r="B372" s="479" t="s">
        <v>1527</v>
      </c>
      <c r="C372" s="480" t="s">
        <v>8</v>
      </c>
      <c r="D372" s="481">
        <v>12265.61</v>
      </c>
      <c r="E372" s="479" t="s">
        <v>696</v>
      </c>
    </row>
    <row r="373" spans="1:5" ht="26.2" customHeight="1" x14ac:dyDescent="0.25">
      <c r="A373" s="478" t="s">
        <v>1644</v>
      </c>
      <c r="B373" s="479" t="s">
        <v>1528</v>
      </c>
      <c r="C373" s="480" t="s">
        <v>8</v>
      </c>
      <c r="D373" s="481">
        <v>4059.7</v>
      </c>
      <c r="E373" s="479" t="s">
        <v>696</v>
      </c>
    </row>
    <row r="374" spans="1:5" ht="26.2" customHeight="1" x14ac:dyDescent="0.25">
      <c r="A374" s="478" t="s">
        <v>1645</v>
      </c>
      <c r="B374" s="479" t="s">
        <v>1529</v>
      </c>
      <c r="C374" s="480" t="s">
        <v>8</v>
      </c>
      <c r="D374" s="481">
        <v>1604</v>
      </c>
      <c r="E374" s="479" t="s">
        <v>696</v>
      </c>
    </row>
    <row r="375" spans="1:5" ht="26.2" customHeight="1" x14ac:dyDescent="0.25">
      <c r="A375" s="478" t="s">
        <v>1646</v>
      </c>
      <c r="B375" s="479" t="s">
        <v>1530</v>
      </c>
      <c r="C375" s="480" t="s">
        <v>8</v>
      </c>
      <c r="D375" s="481">
        <v>2647.52</v>
      </c>
      <c r="E375" s="479" t="s">
        <v>696</v>
      </c>
    </row>
    <row r="376" spans="1:5" ht="26.2" customHeight="1" x14ac:dyDescent="0.25">
      <c r="A376" s="478" t="s">
        <v>1647</v>
      </c>
      <c r="B376" s="479" t="s">
        <v>1531</v>
      </c>
      <c r="C376" s="480" t="s">
        <v>8</v>
      </c>
      <c r="D376" s="481">
        <v>3185.78</v>
      </c>
      <c r="E376" s="479" t="s">
        <v>696</v>
      </c>
    </row>
    <row r="377" spans="1:5" ht="26.2" customHeight="1" x14ac:dyDescent="0.25">
      <c r="A377" s="478" t="s">
        <v>1648</v>
      </c>
      <c r="B377" s="479" t="s">
        <v>1532</v>
      </c>
      <c r="C377" s="480" t="s">
        <v>8</v>
      </c>
      <c r="D377" s="481">
        <v>1449.51</v>
      </c>
      <c r="E377" s="479" t="s">
        <v>696</v>
      </c>
    </row>
    <row r="378" spans="1:5" ht="26.2" customHeight="1" x14ac:dyDescent="0.25">
      <c r="A378" s="478" t="s">
        <v>1649</v>
      </c>
      <c r="B378" s="479" t="s">
        <v>1533</v>
      </c>
      <c r="C378" s="480" t="s">
        <v>8</v>
      </c>
      <c r="D378" s="481">
        <v>3729.67</v>
      </c>
      <c r="E378" s="479" t="s">
        <v>696</v>
      </c>
    </row>
    <row r="379" spans="1:5" ht="26.2" customHeight="1" x14ac:dyDescent="0.25">
      <c r="A379" s="478" t="s">
        <v>1650</v>
      </c>
      <c r="B379" s="479" t="s">
        <v>1534</v>
      </c>
      <c r="C379" s="480" t="s">
        <v>8</v>
      </c>
      <c r="D379" s="481">
        <v>971.92</v>
      </c>
      <c r="E379" s="479" t="s">
        <v>696</v>
      </c>
    </row>
    <row r="380" spans="1:5" ht="26.2" customHeight="1" x14ac:dyDescent="0.25">
      <c r="A380" s="478" t="s">
        <v>1651</v>
      </c>
      <c r="B380" s="479" t="s">
        <v>1535</v>
      </c>
      <c r="C380" s="480" t="s">
        <v>8</v>
      </c>
      <c r="D380" s="481">
        <v>29000</v>
      </c>
      <c r="E380" s="479" t="s">
        <v>696</v>
      </c>
    </row>
    <row r="381" spans="1:5" ht="26.2" customHeight="1" x14ac:dyDescent="0.25">
      <c r="A381" s="478" t="s">
        <v>1652</v>
      </c>
      <c r="B381" s="479" t="s">
        <v>1536</v>
      </c>
      <c r="C381" s="480" t="s">
        <v>8</v>
      </c>
      <c r="D381" s="481">
        <v>1354.37</v>
      </c>
      <c r="E381" s="479" t="s">
        <v>696</v>
      </c>
    </row>
    <row r="382" spans="1:5" ht="26.2" customHeight="1" x14ac:dyDescent="0.25">
      <c r="A382" s="478" t="s">
        <v>1653</v>
      </c>
      <c r="B382" s="479" t="s">
        <v>1537</v>
      </c>
      <c r="C382" s="480" t="s">
        <v>8</v>
      </c>
      <c r="D382" s="481">
        <v>465.04</v>
      </c>
      <c r="E382" s="479" t="s">
        <v>696</v>
      </c>
    </row>
    <row r="383" spans="1:5" ht="26.2" customHeight="1" x14ac:dyDescent="0.25">
      <c r="A383" s="478" t="s">
        <v>1654</v>
      </c>
      <c r="B383" s="479" t="s">
        <v>1538</v>
      </c>
      <c r="C383" s="480" t="s">
        <v>8</v>
      </c>
      <c r="D383" s="481">
        <v>2854.61</v>
      </c>
      <c r="E383" s="479" t="s">
        <v>696</v>
      </c>
    </row>
    <row r="384" spans="1:5" ht="26.2" customHeight="1" x14ac:dyDescent="0.25">
      <c r="A384" s="478" t="s">
        <v>1655</v>
      </c>
      <c r="B384" s="479" t="s">
        <v>1539</v>
      </c>
      <c r="C384" s="480" t="s">
        <v>8</v>
      </c>
      <c r="D384" s="481">
        <v>2245.9699999999998</v>
      </c>
      <c r="E384" s="479" t="s">
        <v>696</v>
      </c>
    </row>
    <row r="385" spans="1:5" ht="26.2" customHeight="1" x14ac:dyDescent="0.25">
      <c r="A385" s="478" t="s">
        <v>1656</v>
      </c>
      <c r="B385" s="479" t="s">
        <v>1540</v>
      </c>
      <c r="C385" s="480" t="s">
        <v>8</v>
      </c>
      <c r="D385" s="481">
        <v>1764.68</v>
      </c>
      <c r="E385" s="479" t="s">
        <v>696</v>
      </c>
    </row>
    <row r="386" spans="1:5" ht="26.2" customHeight="1" x14ac:dyDescent="0.25">
      <c r="A386" s="478" t="s">
        <v>1657</v>
      </c>
      <c r="B386" s="479" t="s">
        <v>1508</v>
      </c>
      <c r="C386" s="480" t="s">
        <v>8</v>
      </c>
      <c r="D386" s="481">
        <v>46027</v>
      </c>
      <c r="E386" s="479" t="s">
        <v>713</v>
      </c>
    </row>
    <row r="387" spans="1:5" ht="26.2" customHeight="1" x14ac:dyDescent="0.25">
      <c r="A387" s="478" t="s">
        <v>1659</v>
      </c>
      <c r="B387" s="479" t="s">
        <v>1660</v>
      </c>
      <c r="C387" s="480" t="s">
        <v>280</v>
      </c>
      <c r="D387" s="481">
        <v>194.94</v>
      </c>
      <c r="E387" s="479" t="s">
        <v>1435</v>
      </c>
    </row>
    <row r="388" spans="1:5" ht="26.2" customHeight="1" x14ac:dyDescent="0.25">
      <c r="A388" s="478" t="s">
        <v>1661</v>
      </c>
      <c r="B388" s="479" t="s">
        <v>1512</v>
      </c>
      <c r="C388" s="480" t="s">
        <v>8</v>
      </c>
      <c r="D388" s="481">
        <v>27000</v>
      </c>
      <c r="E388" s="479" t="s">
        <v>713</v>
      </c>
    </row>
    <row r="389" spans="1:5" ht="26.2" customHeight="1" x14ac:dyDescent="0.25">
      <c r="A389" s="478" t="s">
        <v>1662</v>
      </c>
      <c r="B389" s="479" t="s">
        <v>1513</v>
      </c>
      <c r="C389" s="480" t="s">
        <v>8</v>
      </c>
      <c r="D389" s="481">
        <v>74807</v>
      </c>
      <c r="E389" s="479" t="s">
        <v>713</v>
      </c>
    </row>
    <row r="390" spans="1:5" ht="26.2" customHeight="1" x14ac:dyDescent="0.25">
      <c r="A390" s="478" t="s">
        <v>1663</v>
      </c>
      <c r="B390" s="479" t="s">
        <v>1664</v>
      </c>
      <c r="C390" s="480" t="s">
        <v>259</v>
      </c>
      <c r="D390" s="481">
        <v>10000</v>
      </c>
      <c r="E390" s="479" t="s">
        <v>1322</v>
      </c>
    </row>
    <row r="391" spans="1:5" ht="26.2" customHeight="1" x14ac:dyDescent="0.25">
      <c r="A391" s="478" t="s">
        <v>1665</v>
      </c>
      <c r="B391" s="479" t="s">
        <v>1664</v>
      </c>
      <c r="C391" s="480" t="s">
        <v>262</v>
      </c>
      <c r="D391" s="481">
        <v>2000</v>
      </c>
      <c r="E391" s="479" t="s">
        <v>1322</v>
      </c>
    </row>
    <row r="392" spans="1:5" ht="26.2" customHeight="1" x14ac:dyDescent="0.25">
      <c r="A392" s="478" t="s">
        <v>2596</v>
      </c>
      <c r="B392" s="479" t="s">
        <v>2597</v>
      </c>
      <c r="C392" s="480" t="s">
        <v>275</v>
      </c>
      <c r="D392" s="481">
        <v>3.5</v>
      </c>
      <c r="E392" s="479" t="s">
        <v>2598</v>
      </c>
    </row>
    <row r="393" spans="1:5" ht="26.2" customHeight="1" x14ac:dyDescent="0.25">
      <c r="A393" s="478" t="s">
        <v>2599</v>
      </c>
      <c r="B393" s="479" t="s">
        <v>2600</v>
      </c>
      <c r="C393" s="480" t="s">
        <v>257</v>
      </c>
      <c r="D393" s="481">
        <v>364.75</v>
      </c>
      <c r="E393" s="479" t="s">
        <v>2591</v>
      </c>
    </row>
    <row r="394" spans="1:5" ht="26.2" customHeight="1" x14ac:dyDescent="0.25">
      <c r="A394" s="478" t="s">
        <v>2601</v>
      </c>
      <c r="B394" s="479" t="s">
        <v>2602</v>
      </c>
      <c r="C394" s="480" t="s">
        <v>262</v>
      </c>
      <c r="D394" s="481">
        <v>76.599999999999994</v>
      </c>
      <c r="E394" s="483" t="s">
        <v>2591</v>
      </c>
    </row>
    <row r="395" spans="1:5" ht="26.2" customHeight="1" x14ac:dyDescent="0.25">
      <c r="A395" s="478" t="s">
        <v>2603</v>
      </c>
      <c r="B395" s="479" t="s">
        <v>2604</v>
      </c>
      <c r="C395" s="480" t="s">
        <v>275</v>
      </c>
      <c r="D395" s="481">
        <v>4682.7</v>
      </c>
      <c r="E395" s="483" t="s">
        <v>2598</v>
      </c>
    </row>
    <row r="396" spans="1:5" ht="26.2" customHeight="1" x14ac:dyDescent="0.25">
      <c r="A396" s="478" t="s">
        <v>2605</v>
      </c>
      <c r="B396" s="479" t="s">
        <v>2606</v>
      </c>
      <c r="C396" s="480" t="s">
        <v>262</v>
      </c>
      <c r="D396" s="481">
        <v>106.5</v>
      </c>
      <c r="E396" s="479" t="s">
        <v>2607</v>
      </c>
    </row>
    <row r="397" spans="1:5" ht="26.2" customHeight="1" x14ac:dyDescent="0.25">
      <c r="A397" s="478" t="s">
        <v>2608</v>
      </c>
      <c r="B397" s="479" t="s">
        <v>2609</v>
      </c>
      <c r="C397" s="480" t="s">
        <v>287</v>
      </c>
      <c r="D397" s="481">
        <v>17968.25</v>
      </c>
      <c r="E397" s="479" t="s">
        <v>2610</v>
      </c>
    </row>
    <row r="398" spans="1:5" ht="26.2" customHeight="1" x14ac:dyDescent="0.25">
      <c r="A398" s="478" t="s">
        <v>2611</v>
      </c>
      <c r="B398" s="479" t="s">
        <v>2612</v>
      </c>
      <c r="C398" s="480" t="s">
        <v>267</v>
      </c>
      <c r="D398" s="481">
        <v>71087.820000000007</v>
      </c>
      <c r="E398" s="479" t="s">
        <v>2613</v>
      </c>
    </row>
    <row r="399" spans="1:5" ht="26.2" customHeight="1" x14ac:dyDescent="0.25">
      <c r="A399" s="478" t="s">
        <v>2614</v>
      </c>
      <c r="B399" s="479" t="s">
        <v>2615</v>
      </c>
      <c r="C399" s="480" t="s">
        <v>267</v>
      </c>
      <c r="D399" s="481">
        <v>279650</v>
      </c>
      <c r="E399" s="479" t="s">
        <v>2616</v>
      </c>
    </row>
    <row r="400" spans="1:5" ht="26.2" customHeight="1" x14ac:dyDescent="0.25">
      <c r="A400" s="478" t="s">
        <v>2617</v>
      </c>
      <c r="B400" s="479" t="s">
        <v>2618</v>
      </c>
      <c r="C400" s="480" t="s">
        <v>1565</v>
      </c>
      <c r="D400" s="481">
        <v>45599.43</v>
      </c>
      <c r="E400" s="479" t="s">
        <v>2619</v>
      </c>
    </row>
    <row r="401" spans="1:5" ht="26.2" customHeight="1" x14ac:dyDescent="0.25">
      <c r="A401" s="864" t="s">
        <v>2620</v>
      </c>
      <c r="B401" s="865" t="s">
        <v>2621</v>
      </c>
      <c r="C401" s="866" t="s">
        <v>267</v>
      </c>
      <c r="D401" s="867">
        <v>4287.12</v>
      </c>
      <c r="E401" s="865" t="s">
        <v>696</v>
      </c>
    </row>
    <row r="402" spans="1:5" ht="26.2" customHeight="1" x14ac:dyDescent="0.25">
      <c r="A402" s="493" t="s">
        <v>2622</v>
      </c>
      <c r="B402" s="861" t="s">
        <v>2623</v>
      </c>
      <c r="C402" s="862" t="s">
        <v>1565</v>
      </c>
      <c r="D402" s="863">
        <v>42762.04</v>
      </c>
      <c r="E402" s="861" t="s">
        <v>1361</v>
      </c>
    </row>
    <row r="403" spans="1:5" ht="26.2" customHeight="1" x14ac:dyDescent="0.25">
      <c r="A403" s="478" t="s">
        <v>2625</v>
      </c>
      <c r="B403" s="479" t="s">
        <v>2626</v>
      </c>
      <c r="C403" s="480" t="s">
        <v>256</v>
      </c>
      <c r="D403" s="481">
        <v>8750</v>
      </c>
      <c r="E403" s="479" t="s">
        <v>2624</v>
      </c>
    </row>
    <row r="404" spans="1:5" ht="26.2" customHeight="1" x14ac:dyDescent="0.25">
      <c r="A404" s="478" t="s">
        <v>2627</v>
      </c>
      <c r="B404" s="479" t="s">
        <v>2628</v>
      </c>
      <c r="C404" s="480" t="s">
        <v>256</v>
      </c>
      <c r="D404" s="481">
        <v>51204.82</v>
      </c>
      <c r="E404" s="479" t="s">
        <v>2629</v>
      </c>
    </row>
    <row r="405" spans="1:5" ht="26.2" customHeight="1" x14ac:dyDescent="0.25">
      <c r="A405" s="478" t="s">
        <v>2630</v>
      </c>
      <c r="B405" s="479" t="s">
        <v>2631</v>
      </c>
      <c r="C405" s="480" t="s">
        <v>265</v>
      </c>
      <c r="D405" s="481">
        <v>3667.08</v>
      </c>
      <c r="E405" s="479" t="s">
        <v>2632</v>
      </c>
    </row>
    <row r="406" spans="1:5" ht="26.2" customHeight="1" x14ac:dyDescent="0.25">
      <c r="A406" s="478" t="s">
        <v>2633</v>
      </c>
      <c r="B406" s="479" t="s">
        <v>2634</v>
      </c>
      <c r="C406" s="480" t="s">
        <v>8</v>
      </c>
      <c r="D406" s="481">
        <v>1000</v>
      </c>
      <c r="E406" s="479" t="s">
        <v>974</v>
      </c>
    </row>
    <row r="407" spans="1:5" ht="26.2" customHeight="1" x14ac:dyDescent="0.25">
      <c r="A407" s="478" t="s">
        <v>2635</v>
      </c>
      <c r="B407" s="479" t="s">
        <v>2636</v>
      </c>
      <c r="C407" s="480" t="s">
        <v>258</v>
      </c>
      <c r="D407" s="481">
        <v>1920</v>
      </c>
      <c r="E407" s="479" t="s">
        <v>974</v>
      </c>
    </row>
    <row r="408" spans="1:5" ht="26.2" customHeight="1" x14ac:dyDescent="0.25">
      <c r="A408" s="478" t="s">
        <v>2637</v>
      </c>
      <c r="B408" s="479" t="s">
        <v>2638</v>
      </c>
      <c r="C408" s="480" t="s">
        <v>258</v>
      </c>
      <c r="D408" s="481">
        <v>80</v>
      </c>
      <c r="E408" s="479" t="s">
        <v>974</v>
      </c>
    </row>
    <row r="409" spans="1:5" ht="26.2" customHeight="1" x14ac:dyDescent="0.25">
      <c r="A409" s="478" t="s">
        <v>2639</v>
      </c>
      <c r="B409" s="479" t="s">
        <v>2640</v>
      </c>
      <c r="C409" s="480" t="s">
        <v>267</v>
      </c>
      <c r="D409" s="481">
        <v>37143.49</v>
      </c>
      <c r="E409" s="479" t="s">
        <v>1075</v>
      </c>
    </row>
    <row r="410" spans="1:5" ht="26.2" customHeight="1" x14ac:dyDescent="0.25">
      <c r="A410" s="478" t="s">
        <v>2641</v>
      </c>
      <c r="B410" s="479" t="s">
        <v>2642</v>
      </c>
      <c r="C410" s="480" t="s">
        <v>267</v>
      </c>
      <c r="D410" s="481">
        <v>3445.42</v>
      </c>
      <c r="E410" s="479" t="s">
        <v>1467</v>
      </c>
    </row>
    <row r="411" spans="1:5" ht="26.2" customHeight="1" x14ac:dyDescent="0.25">
      <c r="A411" s="478" t="s">
        <v>2643</v>
      </c>
      <c r="B411" s="479" t="s">
        <v>2644</v>
      </c>
      <c r="C411" s="480" t="s">
        <v>267</v>
      </c>
      <c r="D411" s="481">
        <v>4272.99</v>
      </c>
      <c r="E411" s="479" t="s">
        <v>1467</v>
      </c>
    </row>
    <row r="412" spans="1:5" ht="26.2" customHeight="1" x14ac:dyDescent="0.25">
      <c r="A412" s="478" t="s">
        <v>2645</v>
      </c>
      <c r="B412" s="479" t="s">
        <v>2646</v>
      </c>
      <c r="C412" s="480" t="s">
        <v>267</v>
      </c>
      <c r="D412" s="481">
        <v>15400</v>
      </c>
      <c r="E412" s="479" t="s">
        <v>2647</v>
      </c>
    </row>
    <row r="413" spans="1:5" ht="26.2" customHeight="1" x14ac:dyDescent="0.25">
      <c r="A413" s="478" t="s">
        <v>2648</v>
      </c>
      <c r="B413" s="479" t="s">
        <v>2649</v>
      </c>
      <c r="C413" s="480" t="s">
        <v>265</v>
      </c>
      <c r="D413" s="481">
        <v>4209.63</v>
      </c>
      <c r="E413" s="479" t="s">
        <v>2650</v>
      </c>
    </row>
    <row r="414" spans="1:5" ht="26.2" customHeight="1" x14ac:dyDescent="0.25">
      <c r="A414" s="478" t="s">
        <v>2651</v>
      </c>
      <c r="B414" s="479" t="s">
        <v>2652</v>
      </c>
      <c r="C414" s="480" t="s">
        <v>267</v>
      </c>
      <c r="D414" s="481">
        <v>2500</v>
      </c>
      <c r="E414" s="479" t="s">
        <v>2653</v>
      </c>
    </row>
    <row r="415" spans="1:5" ht="26.2" customHeight="1" x14ac:dyDescent="0.25">
      <c r="A415" s="478" t="s">
        <v>2654</v>
      </c>
      <c r="B415" s="479" t="s">
        <v>2655</v>
      </c>
      <c r="C415" s="480" t="s">
        <v>8</v>
      </c>
      <c r="D415" s="481">
        <v>50000</v>
      </c>
      <c r="E415" s="479" t="s">
        <v>696</v>
      </c>
    </row>
    <row r="416" spans="1:5" ht="26.2" customHeight="1" x14ac:dyDescent="0.25">
      <c r="A416" s="478" t="s">
        <v>2656</v>
      </c>
      <c r="B416" s="479" t="s">
        <v>2657</v>
      </c>
      <c r="C416" s="480" t="s">
        <v>8</v>
      </c>
      <c r="D416" s="481">
        <v>2347</v>
      </c>
      <c r="E416" s="479" t="s">
        <v>974</v>
      </c>
    </row>
    <row r="417" spans="1:5" ht="26.2" customHeight="1" x14ac:dyDescent="0.25">
      <c r="A417" s="478" t="s">
        <v>2658</v>
      </c>
      <c r="B417" s="479" t="s">
        <v>2659</v>
      </c>
      <c r="C417" s="480" t="s">
        <v>267</v>
      </c>
      <c r="D417" s="481">
        <v>3157.52</v>
      </c>
      <c r="E417" s="479" t="s">
        <v>1467</v>
      </c>
    </row>
    <row r="418" spans="1:5" ht="26.2" customHeight="1" x14ac:dyDescent="0.25">
      <c r="A418" s="478" t="s">
        <v>2660</v>
      </c>
      <c r="B418" s="479" t="s">
        <v>754</v>
      </c>
      <c r="C418" s="480" t="s">
        <v>258</v>
      </c>
      <c r="D418" s="481">
        <v>129.16999999999999</v>
      </c>
      <c r="E418" s="479" t="s">
        <v>5689</v>
      </c>
    </row>
    <row r="419" spans="1:5" ht="26.2" customHeight="1" x14ac:dyDescent="0.25">
      <c r="A419" s="478" t="s">
        <v>2661</v>
      </c>
      <c r="B419" s="479" t="s">
        <v>2662</v>
      </c>
      <c r="C419" s="480" t="s">
        <v>267</v>
      </c>
      <c r="D419" s="481">
        <v>3500</v>
      </c>
      <c r="E419" s="479" t="s">
        <v>974</v>
      </c>
    </row>
    <row r="420" spans="1:5" ht="26.2" customHeight="1" x14ac:dyDescent="0.25">
      <c r="A420" s="478" t="s">
        <v>2664</v>
      </c>
      <c r="B420" s="479" t="s">
        <v>2665</v>
      </c>
      <c r="C420" s="480" t="s">
        <v>262</v>
      </c>
      <c r="D420" s="481">
        <v>6629.06</v>
      </c>
      <c r="E420" s="479" t="s">
        <v>2197</v>
      </c>
    </row>
    <row r="421" spans="1:5" ht="26.2" customHeight="1" x14ac:dyDescent="0.25">
      <c r="A421" s="478" t="s">
        <v>2666</v>
      </c>
      <c r="B421" s="479" t="s">
        <v>2667</v>
      </c>
      <c r="C421" s="480" t="s">
        <v>267</v>
      </c>
      <c r="D421" s="481">
        <v>53000</v>
      </c>
      <c r="E421" s="479" t="s">
        <v>924</v>
      </c>
    </row>
    <row r="422" spans="1:5" ht="26.2" customHeight="1" x14ac:dyDescent="0.25">
      <c r="A422" s="478" t="s">
        <v>2668</v>
      </c>
      <c r="B422" s="479" t="s">
        <v>2669</v>
      </c>
      <c r="C422" s="480" t="s">
        <v>256</v>
      </c>
      <c r="D422" s="481">
        <v>31084.959999999999</v>
      </c>
      <c r="E422" s="479" t="s">
        <v>2197</v>
      </c>
    </row>
    <row r="423" spans="1:5" ht="26.2" customHeight="1" x14ac:dyDescent="0.25">
      <c r="A423" s="478" t="s">
        <v>2670</v>
      </c>
      <c r="B423" s="479" t="s">
        <v>2665</v>
      </c>
      <c r="C423" s="480" t="s">
        <v>256</v>
      </c>
      <c r="D423" s="481">
        <v>31566.94</v>
      </c>
      <c r="E423" s="479" t="s">
        <v>2197</v>
      </c>
    </row>
    <row r="424" spans="1:5" ht="26.2" customHeight="1" x14ac:dyDescent="0.25">
      <c r="A424" s="478" t="s">
        <v>2671</v>
      </c>
      <c r="B424" s="479" t="s">
        <v>2669</v>
      </c>
      <c r="C424" s="480" t="s">
        <v>262</v>
      </c>
      <c r="D424" s="481">
        <v>6527.84</v>
      </c>
      <c r="E424" s="479" t="s">
        <v>2197</v>
      </c>
    </row>
    <row r="425" spans="1:5" ht="26.2" customHeight="1" x14ac:dyDescent="0.25">
      <c r="A425" s="478" t="s">
        <v>2672</v>
      </c>
      <c r="B425" s="479" t="s">
        <v>2673</v>
      </c>
      <c r="C425" s="480" t="s">
        <v>267</v>
      </c>
      <c r="D425" s="481">
        <v>40400</v>
      </c>
      <c r="E425" s="479" t="s">
        <v>974</v>
      </c>
    </row>
    <row r="426" spans="1:5" ht="26.2" customHeight="1" x14ac:dyDescent="0.25">
      <c r="A426" s="478" t="s">
        <v>2674</v>
      </c>
      <c r="B426" s="479" t="s">
        <v>2675</v>
      </c>
      <c r="C426" s="480" t="s">
        <v>267</v>
      </c>
      <c r="D426" s="481">
        <v>42600</v>
      </c>
      <c r="E426" s="479" t="s">
        <v>974</v>
      </c>
    </row>
    <row r="427" spans="1:5" ht="26.2" customHeight="1" x14ac:dyDescent="0.25">
      <c r="A427" s="478" t="s">
        <v>2676</v>
      </c>
      <c r="B427" s="479" t="s">
        <v>2677</v>
      </c>
      <c r="C427" s="480" t="s">
        <v>256</v>
      </c>
      <c r="D427" s="481">
        <v>22316.03</v>
      </c>
      <c r="E427" s="479" t="s">
        <v>2197</v>
      </c>
    </row>
    <row r="428" spans="1:5" ht="26.2" customHeight="1" x14ac:dyDescent="0.25">
      <c r="A428" s="478" t="s">
        <v>2678</v>
      </c>
      <c r="B428" s="479" t="s">
        <v>2677</v>
      </c>
      <c r="C428" s="480" t="s">
        <v>262</v>
      </c>
      <c r="D428" s="481">
        <v>4686.37</v>
      </c>
      <c r="E428" s="479" t="s">
        <v>2197</v>
      </c>
    </row>
    <row r="429" spans="1:5" ht="26.2" customHeight="1" x14ac:dyDescent="0.25">
      <c r="A429" s="478" t="s">
        <v>2679</v>
      </c>
      <c r="B429" s="479" t="s">
        <v>2680</v>
      </c>
      <c r="C429" s="480" t="s">
        <v>267</v>
      </c>
      <c r="D429" s="481">
        <v>42600</v>
      </c>
      <c r="E429" s="479" t="s">
        <v>2259</v>
      </c>
    </row>
    <row r="430" spans="1:5" ht="26.2" customHeight="1" x14ac:dyDescent="0.25">
      <c r="A430" s="478" t="s">
        <v>2681</v>
      </c>
      <c r="B430" s="479" t="s">
        <v>2682</v>
      </c>
      <c r="C430" s="480" t="s">
        <v>267</v>
      </c>
      <c r="D430" s="481">
        <v>71000</v>
      </c>
      <c r="E430" s="479" t="s">
        <v>2259</v>
      </c>
    </row>
    <row r="431" spans="1:5" ht="26.2" customHeight="1" x14ac:dyDescent="0.25">
      <c r="A431" s="478" t="s">
        <v>2683</v>
      </c>
      <c r="B431" s="479" t="s">
        <v>2684</v>
      </c>
      <c r="C431" s="480" t="s">
        <v>267</v>
      </c>
      <c r="D431" s="481">
        <v>144488.54</v>
      </c>
      <c r="E431" s="479" t="s">
        <v>1557</v>
      </c>
    </row>
    <row r="432" spans="1:5" ht="26.2" customHeight="1" x14ac:dyDescent="0.25">
      <c r="A432" s="478" t="s">
        <v>2685</v>
      </c>
      <c r="B432" s="479" t="s">
        <v>2686</v>
      </c>
      <c r="C432" s="480" t="s">
        <v>267</v>
      </c>
      <c r="D432" s="481">
        <v>5000</v>
      </c>
      <c r="E432" s="479" t="s">
        <v>2191</v>
      </c>
    </row>
    <row r="433" spans="1:5" ht="26.2" customHeight="1" x14ac:dyDescent="0.25">
      <c r="A433" s="478" t="s">
        <v>2687</v>
      </c>
      <c r="B433" s="479" t="s">
        <v>2688</v>
      </c>
      <c r="C433" s="480" t="s">
        <v>267</v>
      </c>
      <c r="D433" s="481">
        <v>7500</v>
      </c>
      <c r="E433" s="479" t="s">
        <v>696</v>
      </c>
    </row>
    <row r="434" spans="1:5" ht="26.2" customHeight="1" x14ac:dyDescent="0.25">
      <c r="A434" s="478" t="s">
        <v>2689</v>
      </c>
      <c r="B434" s="479" t="s">
        <v>2690</v>
      </c>
      <c r="C434" s="480" t="s">
        <v>267</v>
      </c>
      <c r="D434" s="481">
        <v>7500</v>
      </c>
      <c r="E434" s="479" t="s">
        <v>696</v>
      </c>
    </row>
    <row r="435" spans="1:5" ht="26.2" customHeight="1" x14ac:dyDescent="0.25">
      <c r="A435" s="478" t="s">
        <v>2691</v>
      </c>
      <c r="B435" s="479" t="s">
        <v>2692</v>
      </c>
      <c r="C435" s="480" t="s">
        <v>267</v>
      </c>
      <c r="D435" s="481">
        <v>10000</v>
      </c>
      <c r="E435" s="479" t="s">
        <v>696</v>
      </c>
    </row>
    <row r="436" spans="1:5" ht="26.2" customHeight="1" x14ac:dyDescent="0.25">
      <c r="A436" s="478" t="s">
        <v>2693</v>
      </c>
      <c r="B436" s="479" t="s">
        <v>2694</v>
      </c>
      <c r="C436" s="480" t="s">
        <v>267</v>
      </c>
      <c r="D436" s="481">
        <v>5000</v>
      </c>
      <c r="E436" s="479" t="s">
        <v>2191</v>
      </c>
    </row>
    <row r="437" spans="1:5" ht="26.2" customHeight="1" x14ac:dyDescent="0.25">
      <c r="A437" s="478" t="s">
        <v>2695</v>
      </c>
      <c r="B437" s="479" t="s">
        <v>2696</v>
      </c>
      <c r="C437" s="480" t="s">
        <v>267</v>
      </c>
      <c r="D437" s="481">
        <v>10000</v>
      </c>
      <c r="E437" s="479" t="s">
        <v>696</v>
      </c>
    </row>
    <row r="438" spans="1:5" ht="26.2" customHeight="1" x14ac:dyDescent="0.25">
      <c r="A438" s="478" t="s">
        <v>2697</v>
      </c>
      <c r="B438" s="479" t="s">
        <v>2698</v>
      </c>
      <c r="C438" s="480" t="s">
        <v>267</v>
      </c>
      <c r="D438" s="481">
        <v>60000</v>
      </c>
      <c r="E438" s="479" t="s">
        <v>714</v>
      </c>
    </row>
    <row r="439" spans="1:5" ht="26.2" customHeight="1" x14ac:dyDescent="0.25">
      <c r="A439" s="478" t="s">
        <v>2699</v>
      </c>
      <c r="B439" s="479" t="s">
        <v>2700</v>
      </c>
      <c r="C439" s="480" t="s">
        <v>267</v>
      </c>
      <c r="D439" s="481">
        <v>144719</v>
      </c>
      <c r="E439" s="479" t="s">
        <v>2701</v>
      </c>
    </row>
    <row r="440" spans="1:5" ht="26.2" customHeight="1" x14ac:dyDescent="0.25">
      <c r="A440" s="478" t="s">
        <v>2702</v>
      </c>
      <c r="B440" s="479" t="s">
        <v>2703</v>
      </c>
      <c r="C440" s="480" t="s">
        <v>267</v>
      </c>
      <c r="D440" s="481">
        <v>9000</v>
      </c>
      <c r="E440" s="479" t="s">
        <v>696</v>
      </c>
    </row>
    <row r="441" spans="1:5" ht="26.2" customHeight="1" x14ac:dyDescent="0.25">
      <c r="A441" s="478" t="s">
        <v>2704</v>
      </c>
      <c r="B441" s="479" t="s">
        <v>2703</v>
      </c>
      <c r="C441" s="480" t="s">
        <v>267</v>
      </c>
      <c r="D441" s="481">
        <v>9000</v>
      </c>
      <c r="E441" s="479" t="s">
        <v>696</v>
      </c>
    </row>
    <row r="442" spans="1:5" ht="26.2" customHeight="1" x14ac:dyDescent="0.25">
      <c r="A442" s="478" t="s">
        <v>2705</v>
      </c>
      <c r="B442" s="479" t="s">
        <v>2706</v>
      </c>
      <c r="C442" s="480" t="s">
        <v>275</v>
      </c>
      <c r="D442" s="481">
        <v>5000</v>
      </c>
      <c r="E442" s="479" t="s">
        <v>2707</v>
      </c>
    </row>
    <row r="443" spans="1:5" ht="26.2" customHeight="1" x14ac:dyDescent="0.25">
      <c r="A443" s="478" t="s">
        <v>2708</v>
      </c>
      <c r="B443" s="479" t="s">
        <v>2709</v>
      </c>
      <c r="C443" s="480" t="s">
        <v>267</v>
      </c>
      <c r="D443" s="481">
        <v>40000</v>
      </c>
      <c r="E443" s="479" t="s">
        <v>2710</v>
      </c>
    </row>
    <row r="444" spans="1:5" ht="26.2" customHeight="1" x14ac:dyDescent="0.25">
      <c r="A444" s="478" t="s">
        <v>2711</v>
      </c>
      <c r="B444" s="479" t="s">
        <v>2712</v>
      </c>
      <c r="C444" s="480" t="s">
        <v>267</v>
      </c>
      <c r="D444" s="481">
        <v>20000</v>
      </c>
      <c r="E444" s="479" t="s">
        <v>696</v>
      </c>
    </row>
    <row r="445" spans="1:5" ht="26.2" customHeight="1" x14ac:dyDescent="0.25">
      <c r="A445" s="478" t="s">
        <v>2714</v>
      </c>
      <c r="B445" s="479" t="s">
        <v>2715</v>
      </c>
      <c r="C445" s="480" t="s">
        <v>267</v>
      </c>
      <c r="D445" s="481">
        <v>142045.87</v>
      </c>
      <c r="E445" s="479" t="s">
        <v>713</v>
      </c>
    </row>
    <row r="446" spans="1:5" ht="26.2" customHeight="1" x14ac:dyDescent="0.25">
      <c r="A446" s="478" t="s">
        <v>2717</v>
      </c>
      <c r="B446" s="479" t="s">
        <v>2718</v>
      </c>
      <c r="C446" s="480" t="s">
        <v>267</v>
      </c>
      <c r="D446" s="481">
        <v>14354.1</v>
      </c>
      <c r="E446" s="479" t="s">
        <v>713</v>
      </c>
    </row>
    <row r="447" spans="1:5" ht="26.2" customHeight="1" x14ac:dyDescent="0.25">
      <c r="A447" s="478" t="s">
        <v>2719</v>
      </c>
      <c r="B447" s="479" t="s">
        <v>2720</v>
      </c>
      <c r="C447" s="480" t="s">
        <v>267</v>
      </c>
      <c r="D447" s="481">
        <v>130231.43</v>
      </c>
      <c r="E447" s="479" t="s">
        <v>713</v>
      </c>
    </row>
    <row r="448" spans="1:5" ht="26.2" customHeight="1" x14ac:dyDescent="0.25">
      <c r="A448" s="478" t="s">
        <v>2721</v>
      </c>
      <c r="B448" s="479" t="s">
        <v>2722</v>
      </c>
      <c r="C448" s="480" t="s">
        <v>267</v>
      </c>
      <c r="D448" s="481">
        <v>17645.62</v>
      </c>
      <c r="E448" s="479" t="s">
        <v>713</v>
      </c>
    </row>
    <row r="449" spans="1:5" ht="26.2" customHeight="1" x14ac:dyDescent="0.25">
      <c r="A449" s="478" t="s">
        <v>2723</v>
      </c>
      <c r="B449" s="479" t="s">
        <v>2724</v>
      </c>
      <c r="C449" s="480" t="s">
        <v>267</v>
      </c>
      <c r="D449" s="481">
        <v>126052.02</v>
      </c>
      <c r="E449" s="479" t="s">
        <v>713</v>
      </c>
    </row>
    <row r="450" spans="1:5" ht="26.2" customHeight="1" x14ac:dyDescent="0.25">
      <c r="A450" s="478" t="s">
        <v>2725</v>
      </c>
      <c r="B450" s="479" t="s">
        <v>2726</v>
      </c>
      <c r="C450" s="480" t="s">
        <v>1565</v>
      </c>
      <c r="D450" s="481">
        <v>28034.19</v>
      </c>
      <c r="E450" s="479" t="s">
        <v>2727</v>
      </c>
    </row>
    <row r="451" spans="1:5" ht="26.2" customHeight="1" x14ac:dyDescent="0.25">
      <c r="A451" s="864" t="s">
        <v>2728</v>
      </c>
      <c r="B451" s="865" t="s">
        <v>2729</v>
      </c>
      <c r="C451" s="866" t="s">
        <v>267</v>
      </c>
      <c r="D451" s="867">
        <v>116742</v>
      </c>
      <c r="E451" s="865" t="s">
        <v>713</v>
      </c>
    </row>
    <row r="452" spans="1:5" ht="26.2" customHeight="1" x14ac:dyDescent="0.25">
      <c r="A452" s="493" t="s">
        <v>2730</v>
      </c>
      <c r="B452" s="861" t="s">
        <v>2731</v>
      </c>
      <c r="C452" s="862" t="s">
        <v>267</v>
      </c>
      <c r="D452" s="863">
        <v>12000</v>
      </c>
      <c r="E452" s="861" t="s">
        <v>2178</v>
      </c>
    </row>
    <row r="453" spans="1:5" ht="26.2" customHeight="1" x14ac:dyDescent="0.25">
      <c r="A453" s="478" t="s">
        <v>2732</v>
      </c>
      <c r="B453" s="479" t="s">
        <v>2733</v>
      </c>
      <c r="C453" s="480" t="s">
        <v>267</v>
      </c>
      <c r="D453" s="481">
        <v>17.309999999999999</v>
      </c>
      <c r="E453" s="479" t="s">
        <v>2221</v>
      </c>
    </row>
    <row r="454" spans="1:5" ht="26.2" customHeight="1" x14ac:dyDescent="0.25">
      <c r="A454" s="478" t="s">
        <v>2735</v>
      </c>
      <c r="B454" s="479" t="s">
        <v>2736</v>
      </c>
      <c r="C454" s="480" t="s">
        <v>275</v>
      </c>
      <c r="D454" s="481">
        <v>64000</v>
      </c>
      <c r="E454" s="479" t="s">
        <v>1020</v>
      </c>
    </row>
    <row r="455" spans="1:5" ht="26.2" customHeight="1" x14ac:dyDescent="0.25">
      <c r="A455" s="478" t="s">
        <v>2737</v>
      </c>
      <c r="B455" s="479" t="s">
        <v>2738</v>
      </c>
      <c r="C455" s="480" t="s">
        <v>267</v>
      </c>
      <c r="D455" s="481">
        <v>79001.3</v>
      </c>
      <c r="E455" s="479" t="s">
        <v>2716</v>
      </c>
    </row>
    <row r="456" spans="1:5" ht="26.2" customHeight="1" x14ac:dyDescent="0.25">
      <c r="A456" s="478" t="s">
        <v>2739</v>
      </c>
      <c r="B456" s="479" t="s">
        <v>2740</v>
      </c>
      <c r="C456" s="480" t="s">
        <v>256</v>
      </c>
      <c r="D456" s="481">
        <v>2666.67</v>
      </c>
      <c r="E456" s="479" t="s">
        <v>2741</v>
      </c>
    </row>
    <row r="457" spans="1:5" ht="26.2" customHeight="1" x14ac:dyDescent="0.25">
      <c r="A457" s="478" t="s">
        <v>2742</v>
      </c>
      <c r="B457" s="479" t="s">
        <v>2743</v>
      </c>
      <c r="C457" s="480" t="s">
        <v>262</v>
      </c>
      <c r="D457" s="481">
        <v>533.33000000000004</v>
      </c>
      <c r="E457" s="483" t="s">
        <v>2741</v>
      </c>
    </row>
    <row r="458" spans="1:5" ht="26.2" customHeight="1" x14ac:dyDescent="0.25">
      <c r="A458" s="478" t="s">
        <v>2744</v>
      </c>
      <c r="B458" s="479" t="s">
        <v>2745</v>
      </c>
      <c r="C458" s="480" t="s">
        <v>1565</v>
      </c>
      <c r="D458" s="481">
        <v>44</v>
      </c>
      <c r="E458" s="479" t="s">
        <v>2746</v>
      </c>
    </row>
    <row r="459" spans="1:5" ht="26.2" customHeight="1" x14ac:dyDescent="0.25">
      <c r="A459" s="478" t="s">
        <v>2747</v>
      </c>
      <c r="B459" s="479" t="s">
        <v>2748</v>
      </c>
      <c r="C459" s="480" t="s">
        <v>267</v>
      </c>
      <c r="D459" s="481">
        <v>403</v>
      </c>
      <c r="E459" s="479" t="s">
        <v>2196</v>
      </c>
    </row>
    <row r="460" spans="1:5" ht="26.2" customHeight="1" x14ac:dyDescent="0.25">
      <c r="A460" s="478" t="s">
        <v>2749</v>
      </c>
      <c r="B460" s="479" t="s">
        <v>2750</v>
      </c>
      <c r="C460" s="480" t="s">
        <v>256</v>
      </c>
      <c r="D460" s="481">
        <v>900</v>
      </c>
      <c r="E460" s="479" t="s">
        <v>2751</v>
      </c>
    </row>
    <row r="461" spans="1:5" ht="26.2" customHeight="1" x14ac:dyDescent="0.25">
      <c r="A461" s="478" t="s">
        <v>2752</v>
      </c>
      <c r="B461" s="479" t="s">
        <v>2753</v>
      </c>
      <c r="C461" s="480" t="s">
        <v>1565</v>
      </c>
      <c r="D461" s="481">
        <v>14467.84</v>
      </c>
      <c r="E461" s="479" t="s">
        <v>2754</v>
      </c>
    </row>
    <row r="462" spans="1:5" ht="26.2" customHeight="1" x14ac:dyDescent="0.25">
      <c r="A462" s="478" t="s">
        <v>2755</v>
      </c>
      <c r="B462" s="479" t="s">
        <v>2756</v>
      </c>
      <c r="C462" s="480" t="s">
        <v>267</v>
      </c>
      <c r="D462" s="481">
        <v>30000</v>
      </c>
      <c r="E462" s="479" t="s">
        <v>2757</v>
      </c>
    </row>
    <row r="463" spans="1:5" ht="26.2" customHeight="1" x14ac:dyDescent="0.25">
      <c r="A463" s="478" t="s">
        <v>2758</v>
      </c>
      <c r="B463" s="479" t="s">
        <v>2759</v>
      </c>
      <c r="C463" s="480" t="s">
        <v>267</v>
      </c>
      <c r="D463" s="481">
        <v>6000</v>
      </c>
      <c r="E463" s="479" t="s">
        <v>1737</v>
      </c>
    </row>
    <row r="464" spans="1:5" ht="26.2" customHeight="1" x14ac:dyDescent="0.25">
      <c r="A464" s="478" t="s">
        <v>2760</v>
      </c>
      <c r="B464" s="479" t="s">
        <v>2761</v>
      </c>
      <c r="C464" s="480" t="s">
        <v>2762</v>
      </c>
      <c r="D464" s="481">
        <v>16.149999999999999</v>
      </c>
      <c r="E464" s="479" t="s">
        <v>2763</v>
      </c>
    </row>
    <row r="465" spans="1:5" ht="26.2" customHeight="1" x14ac:dyDescent="0.25">
      <c r="A465" s="478" t="s">
        <v>2764</v>
      </c>
      <c r="B465" s="479" t="s">
        <v>2765</v>
      </c>
      <c r="C465" s="480" t="s">
        <v>287</v>
      </c>
      <c r="D465" s="481">
        <v>168</v>
      </c>
      <c r="E465" s="479" t="s">
        <v>2766</v>
      </c>
    </row>
    <row r="466" spans="1:5" ht="26.2" customHeight="1" x14ac:dyDescent="0.25">
      <c r="A466" s="478" t="s">
        <v>2767</v>
      </c>
      <c r="B466" s="479" t="s">
        <v>2768</v>
      </c>
      <c r="C466" s="480" t="s">
        <v>1565</v>
      </c>
      <c r="D466" s="481">
        <v>123.05</v>
      </c>
      <c r="E466" s="479" t="s">
        <v>2769</v>
      </c>
    </row>
    <row r="467" spans="1:5" ht="26.2" customHeight="1" x14ac:dyDescent="0.25">
      <c r="A467" s="478" t="s">
        <v>2770</v>
      </c>
      <c r="B467" s="479" t="s">
        <v>2771</v>
      </c>
      <c r="C467" s="480" t="s">
        <v>267</v>
      </c>
      <c r="D467" s="481">
        <v>13472</v>
      </c>
      <c r="E467" s="479" t="s">
        <v>2772</v>
      </c>
    </row>
    <row r="468" spans="1:5" ht="26.2" customHeight="1" x14ac:dyDescent="0.25">
      <c r="A468" s="478" t="s">
        <v>2773</v>
      </c>
      <c r="B468" s="479" t="s">
        <v>2774</v>
      </c>
      <c r="C468" s="480" t="s">
        <v>267</v>
      </c>
      <c r="D468" s="481">
        <v>13472</v>
      </c>
      <c r="E468" s="479" t="s">
        <v>2772</v>
      </c>
    </row>
    <row r="469" spans="1:5" ht="26.2" customHeight="1" x14ac:dyDescent="0.25">
      <c r="A469" s="478" t="s">
        <v>2775</v>
      </c>
      <c r="B469" s="479" t="s">
        <v>2776</v>
      </c>
      <c r="C469" s="480" t="s">
        <v>257</v>
      </c>
      <c r="D469" s="481">
        <v>2514.62</v>
      </c>
      <c r="E469" s="479" t="s">
        <v>2777</v>
      </c>
    </row>
    <row r="470" spans="1:5" ht="26.2" customHeight="1" x14ac:dyDescent="0.25">
      <c r="A470" s="478" t="s">
        <v>2778</v>
      </c>
      <c r="B470" s="479" t="s">
        <v>2776</v>
      </c>
      <c r="C470" s="480" t="s">
        <v>262</v>
      </c>
      <c r="D470" s="481">
        <v>500</v>
      </c>
      <c r="E470" s="479" t="s">
        <v>2777</v>
      </c>
    </row>
    <row r="471" spans="1:5" ht="26.2" customHeight="1" x14ac:dyDescent="0.25">
      <c r="A471" s="478" t="s">
        <v>2779</v>
      </c>
      <c r="B471" s="479" t="s">
        <v>2780</v>
      </c>
      <c r="C471" s="480" t="s">
        <v>256</v>
      </c>
      <c r="D471" s="481">
        <v>25000</v>
      </c>
      <c r="E471" s="479" t="s">
        <v>2781</v>
      </c>
    </row>
    <row r="472" spans="1:5" ht="26.2" customHeight="1" x14ac:dyDescent="0.25">
      <c r="A472" s="478" t="s">
        <v>2782</v>
      </c>
      <c r="B472" s="479" t="s">
        <v>2783</v>
      </c>
      <c r="C472" s="480" t="s">
        <v>262</v>
      </c>
      <c r="D472" s="481">
        <v>5000</v>
      </c>
      <c r="E472" s="479" t="s">
        <v>2781</v>
      </c>
    </row>
    <row r="473" spans="1:5" ht="26.2" customHeight="1" x14ac:dyDescent="0.25">
      <c r="A473" s="478" t="s">
        <v>2784</v>
      </c>
      <c r="B473" s="479" t="s">
        <v>6806</v>
      </c>
      <c r="C473" s="480" t="s">
        <v>2762</v>
      </c>
      <c r="D473" s="481">
        <v>5032</v>
      </c>
      <c r="E473" s="479" t="s">
        <v>2763</v>
      </c>
    </row>
    <row r="474" spans="1:5" ht="26.2" customHeight="1" x14ac:dyDescent="0.25">
      <c r="A474" s="478" t="s">
        <v>2785</v>
      </c>
      <c r="B474" s="479" t="s">
        <v>2786</v>
      </c>
      <c r="C474" s="480" t="s">
        <v>267</v>
      </c>
      <c r="D474" s="481">
        <v>4300</v>
      </c>
      <c r="E474" s="479" t="s">
        <v>2787</v>
      </c>
    </row>
    <row r="475" spans="1:5" ht="26.2" customHeight="1" x14ac:dyDescent="0.25">
      <c r="A475" s="478" t="s">
        <v>2788</v>
      </c>
      <c r="B475" s="479" t="s">
        <v>2789</v>
      </c>
      <c r="C475" s="480" t="s">
        <v>267</v>
      </c>
      <c r="D475" s="481">
        <v>2500</v>
      </c>
      <c r="E475" s="479" t="s">
        <v>2787</v>
      </c>
    </row>
    <row r="476" spans="1:5" ht="26.2" customHeight="1" x14ac:dyDescent="0.25">
      <c r="A476" s="478" t="s">
        <v>2790</v>
      </c>
      <c r="B476" s="479" t="s">
        <v>2791</v>
      </c>
      <c r="C476" s="480" t="s">
        <v>267</v>
      </c>
      <c r="D476" s="481">
        <v>8009.7</v>
      </c>
      <c r="E476" s="479" t="s">
        <v>2224</v>
      </c>
    </row>
    <row r="477" spans="1:5" ht="26.2" customHeight="1" x14ac:dyDescent="0.25">
      <c r="A477" s="478" t="s">
        <v>2792</v>
      </c>
      <c r="B477" s="479" t="s">
        <v>2793</v>
      </c>
      <c r="C477" s="480" t="s">
        <v>267</v>
      </c>
      <c r="D477" s="481">
        <v>4996</v>
      </c>
      <c r="E477" s="479" t="s">
        <v>2794</v>
      </c>
    </row>
    <row r="478" spans="1:5" ht="26.2" customHeight="1" x14ac:dyDescent="0.25">
      <c r="A478" s="478" t="s">
        <v>2796</v>
      </c>
      <c r="B478" s="479" t="s">
        <v>2797</v>
      </c>
      <c r="C478" s="480" t="s">
        <v>267</v>
      </c>
      <c r="D478" s="481">
        <v>11106.04</v>
      </c>
      <c r="E478" s="479" t="s">
        <v>2798</v>
      </c>
    </row>
    <row r="479" spans="1:5" ht="26.2" customHeight="1" x14ac:dyDescent="0.25">
      <c r="A479" s="478" t="s">
        <v>2799</v>
      </c>
      <c r="B479" s="479" t="s">
        <v>2800</v>
      </c>
      <c r="C479" s="480" t="s">
        <v>256</v>
      </c>
      <c r="D479" s="481">
        <v>14254.5</v>
      </c>
      <c r="E479" s="479" t="s">
        <v>2801</v>
      </c>
    </row>
    <row r="480" spans="1:5" ht="26.2" customHeight="1" x14ac:dyDescent="0.25">
      <c r="A480" s="478" t="s">
        <v>2802</v>
      </c>
      <c r="B480" s="479" t="s">
        <v>2800</v>
      </c>
      <c r="C480" s="480" t="s">
        <v>256</v>
      </c>
      <c r="D480" s="481">
        <v>9503</v>
      </c>
      <c r="E480" s="479" t="s">
        <v>2801</v>
      </c>
    </row>
    <row r="481" spans="1:5" ht="26.2" customHeight="1" x14ac:dyDescent="0.25">
      <c r="A481" s="478" t="s">
        <v>2803</v>
      </c>
      <c r="B481" s="479" t="s">
        <v>2804</v>
      </c>
      <c r="C481" s="480" t="s">
        <v>257</v>
      </c>
      <c r="D481" s="481">
        <v>620</v>
      </c>
      <c r="E481" s="479" t="s">
        <v>2805</v>
      </c>
    </row>
    <row r="482" spans="1:5" ht="26.2" customHeight="1" x14ac:dyDescent="0.25">
      <c r="A482" s="478" t="s">
        <v>2806</v>
      </c>
      <c r="B482" s="479" t="s">
        <v>2807</v>
      </c>
      <c r="C482" s="480" t="s">
        <v>257</v>
      </c>
      <c r="D482" s="481">
        <v>2200</v>
      </c>
      <c r="E482" s="479" t="s">
        <v>2805</v>
      </c>
    </row>
    <row r="483" spans="1:5" ht="26.2" customHeight="1" x14ac:dyDescent="0.25">
      <c r="A483" s="478" t="s">
        <v>2808</v>
      </c>
      <c r="B483" s="479" t="s">
        <v>2809</v>
      </c>
      <c r="C483" s="480" t="s">
        <v>257</v>
      </c>
      <c r="D483" s="481">
        <v>465</v>
      </c>
      <c r="E483" s="479" t="s">
        <v>2805</v>
      </c>
    </row>
    <row r="484" spans="1:5" ht="26.2" customHeight="1" x14ac:dyDescent="0.25">
      <c r="A484" s="478" t="s">
        <v>2810</v>
      </c>
      <c r="B484" s="479" t="s">
        <v>2811</v>
      </c>
      <c r="C484" s="480" t="s">
        <v>257</v>
      </c>
      <c r="D484" s="481">
        <v>1470</v>
      </c>
      <c r="E484" s="479" t="s">
        <v>2812</v>
      </c>
    </row>
    <row r="485" spans="1:5" ht="26.2" customHeight="1" x14ac:dyDescent="0.25">
      <c r="A485" s="478" t="s">
        <v>2813</v>
      </c>
      <c r="B485" s="479" t="s">
        <v>2814</v>
      </c>
      <c r="C485" s="480" t="s">
        <v>257</v>
      </c>
      <c r="D485" s="481">
        <v>144</v>
      </c>
      <c r="E485" s="479" t="s">
        <v>2805</v>
      </c>
    </row>
    <row r="486" spans="1:5" ht="26.2" customHeight="1" x14ac:dyDescent="0.25">
      <c r="A486" s="478" t="s">
        <v>2815</v>
      </c>
      <c r="B486" s="479" t="s">
        <v>2816</v>
      </c>
      <c r="C486" s="480" t="s">
        <v>257</v>
      </c>
      <c r="D486" s="481">
        <v>2480</v>
      </c>
      <c r="E486" s="479" t="s">
        <v>2812</v>
      </c>
    </row>
    <row r="487" spans="1:5" ht="26.2" customHeight="1" x14ac:dyDescent="0.25">
      <c r="A487" s="478" t="s">
        <v>2817</v>
      </c>
      <c r="B487" s="479" t="s">
        <v>2818</v>
      </c>
      <c r="C487" s="480" t="s">
        <v>257</v>
      </c>
      <c r="D487" s="481">
        <v>579</v>
      </c>
      <c r="E487" s="479" t="s">
        <v>2812</v>
      </c>
    </row>
    <row r="488" spans="1:5" ht="26.2" customHeight="1" x14ac:dyDescent="0.25">
      <c r="A488" s="478" t="s">
        <v>2819</v>
      </c>
      <c r="B488" s="479" t="s">
        <v>2820</v>
      </c>
      <c r="C488" s="480" t="s">
        <v>257</v>
      </c>
      <c r="D488" s="481">
        <v>1059</v>
      </c>
      <c r="E488" s="479" t="s">
        <v>2812</v>
      </c>
    </row>
    <row r="489" spans="1:5" ht="26.2" customHeight="1" x14ac:dyDescent="0.25">
      <c r="A489" s="478" t="s">
        <v>2821</v>
      </c>
      <c r="B489" s="479" t="s">
        <v>2822</v>
      </c>
      <c r="C489" s="480" t="s">
        <v>257</v>
      </c>
      <c r="D489" s="481">
        <v>5861</v>
      </c>
      <c r="E489" s="479" t="s">
        <v>2823</v>
      </c>
    </row>
    <row r="490" spans="1:5" ht="26.2" customHeight="1" x14ac:dyDescent="0.25">
      <c r="A490" s="478" t="s">
        <v>2824</v>
      </c>
      <c r="B490" s="479" t="s">
        <v>2825</v>
      </c>
      <c r="C490" s="480" t="s">
        <v>257</v>
      </c>
      <c r="D490" s="481">
        <v>156</v>
      </c>
      <c r="E490" s="479" t="s">
        <v>2826</v>
      </c>
    </row>
    <row r="491" spans="1:5" ht="26.2" customHeight="1" x14ac:dyDescent="0.25">
      <c r="A491" s="478" t="s">
        <v>2827</v>
      </c>
      <c r="B491" s="479" t="s">
        <v>2828</v>
      </c>
      <c r="C491" s="480" t="s">
        <v>257</v>
      </c>
      <c r="D491" s="481">
        <v>322</v>
      </c>
      <c r="E491" s="479" t="s">
        <v>2826</v>
      </c>
    </row>
    <row r="492" spans="1:5" ht="26.2" customHeight="1" x14ac:dyDescent="0.25">
      <c r="A492" s="478" t="s">
        <v>2829</v>
      </c>
      <c r="B492" s="479" t="s">
        <v>2830</v>
      </c>
      <c r="C492" s="480" t="s">
        <v>256</v>
      </c>
      <c r="D492" s="481">
        <v>25000</v>
      </c>
      <c r="E492" s="479" t="s">
        <v>2831</v>
      </c>
    </row>
    <row r="493" spans="1:5" ht="26.2" customHeight="1" x14ac:dyDescent="0.25">
      <c r="A493" s="478" t="s">
        <v>2832</v>
      </c>
      <c r="B493" s="479" t="s">
        <v>2830</v>
      </c>
      <c r="C493" s="480" t="s">
        <v>256</v>
      </c>
      <c r="D493" s="481">
        <v>25000</v>
      </c>
      <c r="E493" s="479" t="s">
        <v>2831</v>
      </c>
    </row>
    <row r="494" spans="1:5" ht="26.2" customHeight="1" x14ac:dyDescent="0.25">
      <c r="A494" s="478" t="s">
        <v>2833</v>
      </c>
      <c r="B494" s="479" t="s">
        <v>2834</v>
      </c>
      <c r="C494" s="480" t="s">
        <v>267</v>
      </c>
      <c r="D494" s="481">
        <v>1027.6300000000001</v>
      </c>
      <c r="E494" s="479" t="s">
        <v>2663</v>
      </c>
    </row>
    <row r="495" spans="1:5" ht="26.2" customHeight="1" x14ac:dyDescent="0.25">
      <c r="A495" s="478" t="s">
        <v>2835</v>
      </c>
      <c r="B495" s="479" t="s">
        <v>2836</v>
      </c>
      <c r="C495" s="480" t="s">
        <v>267</v>
      </c>
      <c r="D495" s="481">
        <v>651.94000000000005</v>
      </c>
      <c r="E495" s="479" t="s">
        <v>2663</v>
      </c>
    </row>
    <row r="496" spans="1:5" ht="26.2" customHeight="1" x14ac:dyDescent="0.25">
      <c r="A496" s="478" t="s">
        <v>2837</v>
      </c>
      <c r="B496" s="479" t="s">
        <v>2836</v>
      </c>
      <c r="C496" s="480" t="s">
        <v>267</v>
      </c>
      <c r="D496" s="481">
        <v>2677.68</v>
      </c>
      <c r="E496" s="479" t="s">
        <v>2663</v>
      </c>
    </row>
    <row r="497" spans="1:5" ht="26.2" customHeight="1" x14ac:dyDescent="0.25">
      <c r="A497" s="478" t="s">
        <v>2838</v>
      </c>
      <c r="B497" s="479" t="s">
        <v>2839</v>
      </c>
      <c r="C497" s="480" t="s">
        <v>256</v>
      </c>
      <c r="D497" s="481">
        <v>9750</v>
      </c>
      <c r="E497" s="479" t="s">
        <v>2840</v>
      </c>
    </row>
    <row r="498" spans="1:5" ht="26.2" customHeight="1" x14ac:dyDescent="0.25">
      <c r="A498" s="478" t="s">
        <v>2841</v>
      </c>
      <c r="B498" s="479" t="s">
        <v>2839</v>
      </c>
      <c r="C498" s="480" t="s">
        <v>256</v>
      </c>
      <c r="D498" s="481">
        <v>22750</v>
      </c>
      <c r="E498" s="479" t="s">
        <v>2840</v>
      </c>
    </row>
    <row r="499" spans="1:5" ht="26.2" customHeight="1" x14ac:dyDescent="0.25">
      <c r="A499" s="478" t="s">
        <v>2842</v>
      </c>
      <c r="B499" s="479" t="s">
        <v>2843</v>
      </c>
      <c r="C499" s="480" t="s">
        <v>256</v>
      </c>
      <c r="D499" s="481">
        <v>12394.97</v>
      </c>
      <c r="E499" s="479" t="s">
        <v>2844</v>
      </c>
    </row>
    <row r="500" spans="1:5" ht="26.2" customHeight="1" x14ac:dyDescent="0.25">
      <c r="A500" s="478" t="s">
        <v>2845</v>
      </c>
      <c r="B500" s="479" t="s">
        <v>2846</v>
      </c>
      <c r="C500" s="480" t="s">
        <v>256</v>
      </c>
      <c r="D500" s="481">
        <v>5500</v>
      </c>
      <c r="E500" s="479" t="s">
        <v>2847</v>
      </c>
    </row>
    <row r="501" spans="1:5" ht="26.2" customHeight="1" x14ac:dyDescent="0.25">
      <c r="A501" s="864" t="s">
        <v>2848</v>
      </c>
      <c r="B501" s="865" t="s">
        <v>2849</v>
      </c>
      <c r="C501" s="866" t="s">
        <v>8</v>
      </c>
      <c r="D501" s="867">
        <v>4590.3599999999997</v>
      </c>
      <c r="E501" s="865" t="s">
        <v>2850</v>
      </c>
    </row>
    <row r="502" spans="1:5" ht="26.2" customHeight="1" x14ac:dyDescent="0.25">
      <c r="A502" s="493" t="s">
        <v>2851</v>
      </c>
      <c r="B502" s="861" t="s">
        <v>2852</v>
      </c>
      <c r="C502" s="862" t="s">
        <v>267</v>
      </c>
      <c r="D502" s="863">
        <v>37800</v>
      </c>
      <c r="E502" s="861" t="s">
        <v>720</v>
      </c>
    </row>
    <row r="503" spans="1:5" ht="26.2" customHeight="1" x14ac:dyDescent="0.25">
      <c r="A503" s="478" t="s">
        <v>2853</v>
      </c>
      <c r="B503" s="479" t="s">
        <v>2852</v>
      </c>
      <c r="C503" s="480" t="s">
        <v>267</v>
      </c>
      <c r="D503" s="481">
        <v>18900</v>
      </c>
      <c r="E503" s="479" t="s">
        <v>720</v>
      </c>
    </row>
    <row r="504" spans="1:5" ht="26.2" customHeight="1" x14ac:dyDescent="0.25">
      <c r="A504" s="478" t="s">
        <v>2854</v>
      </c>
      <c r="B504" s="479" t="s">
        <v>2852</v>
      </c>
      <c r="C504" s="480" t="s">
        <v>267</v>
      </c>
      <c r="D504" s="481">
        <v>18900</v>
      </c>
      <c r="E504" s="479" t="s">
        <v>720</v>
      </c>
    </row>
    <row r="505" spans="1:5" ht="26.2" customHeight="1" x14ac:dyDescent="0.25">
      <c r="A505" s="478" t="s">
        <v>2855</v>
      </c>
      <c r="B505" s="479" t="s">
        <v>2856</v>
      </c>
      <c r="C505" s="480" t="s">
        <v>1565</v>
      </c>
      <c r="D505" s="481">
        <v>8582.64</v>
      </c>
      <c r="E505" s="479" t="s">
        <v>1373</v>
      </c>
    </row>
    <row r="506" spans="1:5" ht="26.2" customHeight="1" x14ac:dyDescent="0.25">
      <c r="A506" s="478" t="s">
        <v>2857</v>
      </c>
      <c r="B506" s="479" t="s">
        <v>2858</v>
      </c>
      <c r="C506" s="480" t="s">
        <v>256</v>
      </c>
      <c r="D506" s="481">
        <v>10500</v>
      </c>
      <c r="E506" s="479" t="s">
        <v>907</v>
      </c>
    </row>
    <row r="507" spans="1:5" ht="26.2" customHeight="1" x14ac:dyDescent="0.25">
      <c r="A507" s="478" t="s">
        <v>2859</v>
      </c>
      <c r="B507" s="479" t="s">
        <v>2860</v>
      </c>
      <c r="C507" s="480" t="s">
        <v>257</v>
      </c>
      <c r="D507" s="481">
        <v>190.33</v>
      </c>
      <c r="E507" s="479" t="s">
        <v>2861</v>
      </c>
    </row>
    <row r="508" spans="1:5" ht="26.2" customHeight="1" x14ac:dyDescent="0.25">
      <c r="A508" s="478" t="s">
        <v>2862</v>
      </c>
      <c r="B508" s="479" t="s">
        <v>2863</v>
      </c>
      <c r="C508" s="480" t="s">
        <v>257</v>
      </c>
      <c r="D508" s="481">
        <v>205.33</v>
      </c>
      <c r="E508" s="479" t="s">
        <v>2864</v>
      </c>
    </row>
    <row r="509" spans="1:5" ht="26.2" customHeight="1" x14ac:dyDescent="0.25">
      <c r="A509" s="478" t="s">
        <v>2865</v>
      </c>
      <c r="B509" s="479" t="s">
        <v>2866</v>
      </c>
      <c r="C509" s="480" t="s">
        <v>257</v>
      </c>
      <c r="D509" s="481">
        <v>380.66</v>
      </c>
      <c r="E509" s="479" t="s">
        <v>2861</v>
      </c>
    </row>
    <row r="510" spans="1:5" ht="26.2" customHeight="1" x14ac:dyDescent="0.25">
      <c r="A510" s="478" t="s">
        <v>2867</v>
      </c>
      <c r="B510" s="479" t="s">
        <v>2868</v>
      </c>
      <c r="C510" s="480" t="s">
        <v>257</v>
      </c>
      <c r="D510" s="481">
        <v>1733.1</v>
      </c>
      <c r="E510" s="479" t="s">
        <v>1548</v>
      </c>
    </row>
    <row r="511" spans="1:5" ht="26.2" customHeight="1" x14ac:dyDescent="0.25">
      <c r="A511" s="478" t="s">
        <v>2869</v>
      </c>
      <c r="B511" s="479" t="s">
        <v>2870</v>
      </c>
      <c r="C511" s="480" t="s">
        <v>257</v>
      </c>
      <c r="D511" s="481">
        <v>204.62</v>
      </c>
      <c r="E511" s="479" t="s">
        <v>2871</v>
      </c>
    </row>
    <row r="512" spans="1:5" ht="26.2" customHeight="1" x14ac:dyDescent="0.25">
      <c r="A512" s="478" t="s">
        <v>2872</v>
      </c>
      <c r="B512" s="479" t="s">
        <v>2873</v>
      </c>
      <c r="C512" s="480" t="s">
        <v>256</v>
      </c>
      <c r="D512" s="481">
        <v>10000</v>
      </c>
      <c r="E512" s="479" t="s">
        <v>2874</v>
      </c>
    </row>
    <row r="513" spans="1:5" ht="26.2" customHeight="1" x14ac:dyDescent="0.25">
      <c r="A513" s="478" t="s">
        <v>2875</v>
      </c>
      <c r="B513" s="479" t="s">
        <v>2876</v>
      </c>
      <c r="C513" s="480" t="s">
        <v>262</v>
      </c>
      <c r="D513" s="481">
        <v>2100</v>
      </c>
      <c r="E513" s="479" t="s">
        <v>2874</v>
      </c>
    </row>
    <row r="514" spans="1:5" ht="26.2" customHeight="1" x14ac:dyDescent="0.25">
      <c r="A514" s="478" t="s">
        <v>2878</v>
      </c>
      <c r="B514" s="479" t="s">
        <v>2879</v>
      </c>
      <c r="C514" s="480" t="s">
        <v>275</v>
      </c>
      <c r="D514" s="481">
        <v>15000</v>
      </c>
      <c r="E514" s="479" t="s">
        <v>2877</v>
      </c>
    </row>
    <row r="515" spans="1:5" ht="26.2" customHeight="1" x14ac:dyDescent="0.25">
      <c r="A515" s="478" t="s">
        <v>2880</v>
      </c>
      <c r="B515" s="479" t="s">
        <v>2881</v>
      </c>
      <c r="C515" s="480" t="s">
        <v>275</v>
      </c>
      <c r="D515" s="481">
        <v>10210.36</v>
      </c>
      <c r="E515" s="479" t="s">
        <v>2877</v>
      </c>
    </row>
    <row r="516" spans="1:5" ht="26.2" customHeight="1" x14ac:dyDescent="0.25">
      <c r="A516" s="478" t="s">
        <v>2883</v>
      </c>
      <c r="B516" s="479" t="s">
        <v>2884</v>
      </c>
      <c r="C516" s="480" t="s">
        <v>1565</v>
      </c>
      <c r="D516" s="481">
        <v>50000</v>
      </c>
      <c r="E516" s="479" t="s">
        <v>2885</v>
      </c>
    </row>
    <row r="517" spans="1:5" ht="26.2" customHeight="1" x14ac:dyDescent="0.25">
      <c r="A517" s="478" t="s">
        <v>2886</v>
      </c>
      <c r="B517" s="479" t="s">
        <v>2887</v>
      </c>
      <c r="C517" s="480" t="s">
        <v>1565</v>
      </c>
      <c r="D517" s="481">
        <v>20000</v>
      </c>
      <c r="E517" s="479" t="s">
        <v>2885</v>
      </c>
    </row>
    <row r="518" spans="1:5" ht="26.2" customHeight="1" x14ac:dyDescent="0.25">
      <c r="A518" s="478" t="s">
        <v>2888</v>
      </c>
      <c r="B518" s="479" t="s">
        <v>2889</v>
      </c>
      <c r="C518" s="480" t="s">
        <v>265</v>
      </c>
      <c r="D518" s="481">
        <v>29511.46</v>
      </c>
      <c r="E518" s="479" t="s">
        <v>2890</v>
      </c>
    </row>
    <row r="519" spans="1:5" ht="26.2" customHeight="1" x14ac:dyDescent="0.25">
      <c r="A519" s="478" t="s">
        <v>2891</v>
      </c>
      <c r="B519" s="479" t="s">
        <v>2892</v>
      </c>
      <c r="C519" s="480" t="s">
        <v>265</v>
      </c>
      <c r="D519" s="481">
        <v>24518.02</v>
      </c>
      <c r="E519" s="479" t="s">
        <v>2893</v>
      </c>
    </row>
    <row r="520" spans="1:5" ht="26.2" customHeight="1" x14ac:dyDescent="0.25">
      <c r="A520" s="478" t="s">
        <v>2894</v>
      </c>
      <c r="B520" s="479" t="s">
        <v>2895</v>
      </c>
      <c r="C520" s="480" t="s">
        <v>1565</v>
      </c>
      <c r="D520" s="481">
        <v>368.87</v>
      </c>
      <c r="E520" s="479" t="s">
        <v>1557</v>
      </c>
    </row>
    <row r="521" spans="1:5" ht="26.2" customHeight="1" x14ac:dyDescent="0.25">
      <c r="A521" s="478" t="s">
        <v>2896</v>
      </c>
      <c r="B521" s="479" t="s">
        <v>2897</v>
      </c>
      <c r="C521" s="480" t="s">
        <v>256</v>
      </c>
      <c r="D521" s="481">
        <v>1600</v>
      </c>
      <c r="E521" s="479" t="s">
        <v>6807</v>
      </c>
    </row>
    <row r="522" spans="1:5" ht="26.2" customHeight="1" x14ac:dyDescent="0.25">
      <c r="A522" s="478" t="s">
        <v>2898</v>
      </c>
      <c r="B522" s="479" t="s">
        <v>2899</v>
      </c>
      <c r="C522" s="480" t="s">
        <v>256</v>
      </c>
      <c r="D522" s="481">
        <v>819</v>
      </c>
      <c r="E522" s="479" t="s">
        <v>2900</v>
      </c>
    </row>
    <row r="523" spans="1:5" ht="26.2" customHeight="1" x14ac:dyDescent="0.25">
      <c r="A523" s="478" t="s">
        <v>2901</v>
      </c>
      <c r="B523" s="479" t="s">
        <v>2902</v>
      </c>
      <c r="C523" s="480" t="s">
        <v>262</v>
      </c>
      <c r="D523" s="481">
        <v>163.80000000000001</v>
      </c>
      <c r="E523" s="479" t="s">
        <v>2900</v>
      </c>
    </row>
    <row r="524" spans="1:5" ht="26.2" customHeight="1" x14ac:dyDescent="0.25">
      <c r="A524" s="478" t="s">
        <v>2903</v>
      </c>
      <c r="B524" s="479" t="s">
        <v>2904</v>
      </c>
      <c r="C524" s="480" t="s">
        <v>262</v>
      </c>
      <c r="D524" s="481">
        <v>320</v>
      </c>
      <c r="E524" s="479" t="s">
        <v>6807</v>
      </c>
    </row>
    <row r="525" spans="1:5" ht="26.2" customHeight="1" x14ac:dyDescent="0.25">
      <c r="A525" s="478" t="s">
        <v>2905</v>
      </c>
      <c r="B525" s="479" t="s">
        <v>2906</v>
      </c>
      <c r="C525" s="480" t="s">
        <v>267</v>
      </c>
      <c r="D525" s="481">
        <v>16000</v>
      </c>
      <c r="E525" s="479" t="s">
        <v>2907</v>
      </c>
    </row>
    <row r="526" spans="1:5" ht="26.2" customHeight="1" x14ac:dyDescent="0.25">
      <c r="A526" s="478" t="s">
        <v>2908</v>
      </c>
      <c r="B526" s="479" t="s">
        <v>2909</v>
      </c>
      <c r="C526" s="480" t="s">
        <v>256</v>
      </c>
      <c r="D526" s="481">
        <v>1584</v>
      </c>
      <c r="E526" s="479" t="s">
        <v>2910</v>
      </c>
    </row>
    <row r="527" spans="1:5" ht="26.2" customHeight="1" x14ac:dyDescent="0.25">
      <c r="A527" s="478" t="s">
        <v>2911</v>
      </c>
      <c r="B527" s="479" t="s">
        <v>2912</v>
      </c>
      <c r="C527" s="480" t="s">
        <v>262</v>
      </c>
      <c r="D527" s="481">
        <v>332.64</v>
      </c>
      <c r="E527" s="479" t="s">
        <v>2910</v>
      </c>
    </row>
    <row r="528" spans="1:5" ht="26.2" customHeight="1" x14ac:dyDescent="0.25">
      <c r="A528" s="478" t="s">
        <v>2913</v>
      </c>
      <c r="B528" s="479" t="s">
        <v>2914</v>
      </c>
      <c r="C528" s="480" t="s">
        <v>256</v>
      </c>
      <c r="D528" s="481">
        <v>14000</v>
      </c>
      <c r="E528" s="479" t="s">
        <v>2915</v>
      </c>
    </row>
    <row r="529" spans="1:5" ht="26.2" customHeight="1" x14ac:dyDescent="0.25">
      <c r="A529" s="478" t="s">
        <v>2916</v>
      </c>
      <c r="B529" s="479" t="s">
        <v>2917</v>
      </c>
      <c r="C529" s="480" t="s">
        <v>262</v>
      </c>
      <c r="D529" s="481">
        <v>2800</v>
      </c>
      <c r="E529" s="479" t="s">
        <v>2915</v>
      </c>
    </row>
    <row r="530" spans="1:5" ht="26.2" customHeight="1" x14ac:dyDescent="0.25">
      <c r="A530" s="478" t="s">
        <v>2918</v>
      </c>
      <c r="B530" s="479" t="s">
        <v>2919</v>
      </c>
      <c r="C530" s="480" t="s">
        <v>257</v>
      </c>
      <c r="D530" s="481">
        <v>2000</v>
      </c>
      <c r="E530" s="479" t="s">
        <v>2920</v>
      </c>
    </row>
    <row r="531" spans="1:5" ht="26.2" customHeight="1" x14ac:dyDescent="0.25">
      <c r="A531" s="478" t="s">
        <v>2921</v>
      </c>
      <c r="B531" s="479" t="s">
        <v>2922</v>
      </c>
      <c r="C531" s="480" t="s">
        <v>262</v>
      </c>
      <c r="D531" s="481">
        <v>400</v>
      </c>
      <c r="E531" s="479" t="s">
        <v>2920</v>
      </c>
    </row>
    <row r="532" spans="1:5" ht="26.2" customHeight="1" x14ac:dyDescent="0.25">
      <c r="A532" s="478" t="s">
        <v>2923</v>
      </c>
      <c r="B532" s="479" t="s">
        <v>2924</v>
      </c>
      <c r="C532" s="480" t="s">
        <v>257</v>
      </c>
      <c r="D532" s="481">
        <v>850</v>
      </c>
      <c r="E532" s="479" t="s">
        <v>2925</v>
      </c>
    </row>
    <row r="533" spans="1:5" ht="26.2" customHeight="1" x14ac:dyDescent="0.25">
      <c r="A533" s="478" t="s">
        <v>2926</v>
      </c>
      <c r="B533" s="479" t="s">
        <v>2927</v>
      </c>
      <c r="C533" s="480" t="s">
        <v>257</v>
      </c>
      <c r="D533" s="481">
        <v>600</v>
      </c>
      <c r="E533" s="479" t="s">
        <v>2928</v>
      </c>
    </row>
    <row r="534" spans="1:5" ht="26.2" customHeight="1" x14ac:dyDescent="0.25">
      <c r="A534" s="478" t="s">
        <v>2929</v>
      </c>
      <c r="B534" s="479" t="s">
        <v>2930</v>
      </c>
      <c r="C534" s="480" t="s">
        <v>262</v>
      </c>
      <c r="D534" s="481">
        <v>170</v>
      </c>
      <c r="E534" s="479" t="s">
        <v>2925</v>
      </c>
    </row>
    <row r="535" spans="1:5" ht="26.2" customHeight="1" x14ac:dyDescent="0.25">
      <c r="A535" s="478" t="s">
        <v>2931</v>
      </c>
      <c r="B535" s="479" t="s">
        <v>2932</v>
      </c>
      <c r="C535" s="480" t="s">
        <v>262</v>
      </c>
      <c r="D535" s="481">
        <v>120</v>
      </c>
      <c r="E535" s="479" t="s">
        <v>2928</v>
      </c>
    </row>
    <row r="536" spans="1:5" ht="26.2" customHeight="1" x14ac:dyDescent="0.25">
      <c r="A536" s="478" t="s">
        <v>2934</v>
      </c>
      <c r="B536" s="479" t="s">
        <v>2935</v>
      </c>
      <c r="C536" s="480" t="s">
        <v>257</v>
      </c>
      <c r="D536" s="481">
        <v>474</v>
      </c>
      <c r="E536" s="479" t="s">
        <v>2933</v>
      </c>
    </row>
    <row r="537" spans="1:5" ht="26.2" customHeight="1" x14ac:dyDescent="0.25">
      <c r="A537" s="478" t="s">
        <v>2936</v>
      </c>
      <c r="B537" s="479" t="s">
        <v>2937</v>
      </c>
      <c r="C537" s="480" t="s">
        <v>262</v>
      </c>
      <c r="D537" s="481">
        <v>126</v>
      </c>
      <c r="E537" s="479" t="s">
        <v>2933</v>
      </c>
    </row>
    <row r="538" spans="1:5" ht="26.2" customHeight="1" x14ac:dyDescent="0.25">
      <c r="A538" s="478" t="s">
        <v>2938</v>
      </c>
      <c r="B538" s="479" t="s">
        <v>2939</v>
      </c>
      <c r="C538" s="480" t="s">
        <v>256</v>
      </c>
      <c r="D538" s="481">
        <v>2000</v>
      </c>
      <c r="E538" s="479" t="s">
        <v>2940</v>
      </c>
    </row>
    <row r="539" spans="1:5" ht="26.2" customHeight="1" x14ac:dyDescent="0.25">
      <c r="A539" s="478" t="s">
        <v>2941</v>
      </c>
      <c r="B539" s="479" t="s">
        <v>2942</v>
      </c>
      <c r="C539" s="480" t="s">
        <v>262</v>
      </c>
      <c r="D539" s="481">
        <v>420</v>
      </c>
      <c r="E539" s="479" t="s">
        <v>2940</v>
      </c>
    </row>
    <row r="540" spans="1:5" ht="26.2" customHeight="1" x14ac:dyDescent="0.25">
      <c r="A540" s="478" t="s">
        <v>2943</v>
      </c>
      <c r="B540" s="479" t="s">
        <v>2944</v>
      </c>
      <c r="C540" s="480" t="s">
        <v>267</v>
      </c>
      <c r="D540" s="481">
        <v>23383</v>
      </c>
      <c r="E540" s="479" t="s">
        <v>2945</v>
      </c>
    </row>
    <row r="541" spans="1:5" ht="26.2" customHeight="1" x14ac:dyDescent="0.25">
      <c r="A541" s="478" t="s">
        <v>2946</v>
      </c>
      <c r="B541" s="479" t="s">
        <v>2947</v>
      </c>
      <c r="C541" s="480" t="s">
        <v>267</v>
      </c>
      <c r="D541" s="481">
        <v>15000</v>
      </c>
      <c r="E541" s="479" t="s">
        <v>694</v>
      </c>
    </row>
    <row r="542" spans="1:5" ht="26.2" customHeight="1" x14ac:dyDescent="0.25">
      <c r="A542" s="478" t="s">
        <v>2948</v>
      </c>
      <c r="B542" s="479" t="s">
        <v>2949</v>
      </c>
      <c r="C542" s="480" t="s">
        <v>267</v>
      </c>
      <c r="D542" s="481">
        <v>25200</v>
      </c>
      <c r="E542" s="479" t="s">
        <v>713</v>
      </c>
    </row>
    <row r="543" spans="1:5" ht="26.2" customHeight="1" x14ac:dyDescent="0.25">
      <c r="A543" s="478" t="s">
        <v>2950</v>
      </c>
      <c r="B543" s="479" t="s">
        <v>2951</v>
      </c>
      <c r="C543" s="480" t="s">
        <v>1565</v>
      </c>
      <c r="D543" s="481">
        <v>19751.990000000002</v>
      </c>
      <c r="E543" s="479" t="s">
        <v>2952</v>
      </c>
    </row>
    <row r="544" spans="1:5" ht="26.2" customHeight="1" x14ac:dyDescent="0.25">
      <c r="A544" s="478" t="s">
        <v>2953</v>
      </c>
      <c r="B544" s="479" t="s">
        <v>2954</v>
      </c>
      <c r="C544" s="480" t="s">
        <v>1565</v>
      </c>
      <c r="D544" s="481">
        <v>2336.37</v>
      </c>
      <c r="E544" s="479" t="s">
        <v>2195</v>
      </c>
    </row>
    <row r="545" spans="1:5" ht="26.2" customHeight="1" x14ac:dyDescent="0.25">
      <c r="A545" s="478" t="s">
        <v>2955</v>
      </c>
      <c r="B545" s="479" t="s">
        <v>2956</v>
      </c>
      <c r="C545" s="480" t="s">
        <v>267</v>
      </c>
      <c r="D545" s="481">
        <v>1000</v>
      </c>
      <c r="E545" s="479" t="s">
        <v>2957</v>
      </c>
    </row>
    <row r="546" spans="1:5" ht="26.2" customHeight="1" x14ac:dyDescent="0.25">
      <c r="A546" s="478" t="s">
        <v>2958</v>
      </c>
      <c r="B546" s="479" t="s">
        <v>2959</v>
      </c>
      <c r="C546" s="480" t="s">
        <v>256</v>
      </c>
      <c r="D546" s="481">
        <v>3000</v>
      </c>
      <c r="E546" s="479" t="s">
        <v>2960</v>
      </c>
    </row>
    <row r="547" spans="1:5" ht="26.2" customHeight="1" x14ac:dyDescent="0.25">
      <c r="A547" s="478" t="s">
        <v>2961</v>
      </c>
      <c r="B547" s="479" t="s">
        <v>2962</v>
      </c>
      <c r="C547" s="480" t="s">
        <v>256</v>
      </c>
      <c r="D547" s="481">
        <v>6000</v>
      </c>
      <c r="E547" s="479" t="s">
        <v>2960</v>
      </c>
    </row>
    <row r="548" spans="1:5" ht="26.2" customHeight="1" x14ac:dyDescent="0.25">
      <c r="A548" s="478" t="s">
        <v>2963</v>
      </c>
      <c r="B548" s="479" t="s">
        <v>2964</v>
      </c>
      <c r="C548" s="480" t="s">
        <v>262</v>
      </c>
      <c r="D548" s="481">
        <v>630</v>
      </c>
      <c r="E548" s="479" t="s">
        <v>2960</v>
      </c>
    </row>
    <row r="549" spans="1:5" ht="26.2" customHeight="1" x14ac:dyDescent="0.25">
      <c r="A549" s="478" t="s">
        <v>2965</v>
      </c>
      <c r="B549" s="479" t="s">
        <v>2966</v>
      </c>
      <c r="C549" s="480" t="s">
        <v>262</v>
      </c>
      <c r="D549" s="481">
        <v>1260</v>
      </c>
      <c r="E549" s="479" t="s">
        <v>2960</v>
      </c>
    </row>
    <row r="550" spans="1:5" ht="26.2" customHeight="1" x14ac:dyDescent="0.25">
      <c r="A550" s="478" t="s">
        <v>2967</v>
      </c>
      <c r="B550" s="479" t="s">
        <v>2968</v>
      </c>
      <c r="C550" s="480" t="s">
        <v>256</v>
      </c>
      <c r="D550" s="481">
        <v>3300</v>
      </c>
      <c r="E550" s="479" t="s">
        <v>1094</v>
      </c>
    </row>
    <row r="551" spans="1:5" ht="26.2" customHeight="1" x14ac:dyDescent="0.25">
      <c r="A551" s="864" t="s">
        <v>2969</v>
      </c>
      <c r="B551" s="865" t="s">
        <v>2970</v>
      </c>
      <c r="C551" s="866" t="s">
        <v>256</v>
      </c>
      <c r="D551" s="867">
        <v>3400</v>
      </c>
      <c r="E551" s="865" t="s">
        <v>1094</v>
      </c>
    </row>
    <row r="552" spans="1:5" ht="26.2" customHeight="1" x14ac:dyDescent="0.25">
      <c r="A552" s="493" t="s">
        <v>2971</v>
      </c>
      <c r="B552" s="861" t="s">
        <v>2972</v>
      </c>
      <c r="C552" s="862" t="s">
        <v>262</v>
      </c>
      <c r="D552" s="863">
        <v>693</v>
      </c>
      <c r="E552" s="861" t="s">
        <v>1094</v>
      </c>
    </row>
    <row r="553" spans="1:5" ht="26.2" customHeight="1" x14ac:dyDescent="0.25">
      <c r="A553" s="478" t="s">
        <v>2973</v>
      </c>
      <c r="B553" s="479" t="s">
        <v>2974</v>
      </c>
      <c r="C553" s="480" t="s">
        <v>262</v>
      </c>
      <c r="D553" s="481">
        <v>714</v>
      </c>
      <c r="E553" s="479" t="s">
        <v>1094</v>
      </c>
    </row>
    <row r="554" spans="1:5" ht="26.2" customHeight="1" x14ac:dyDescent="0.25">
      <c r="A554" s="478" t="s">
        <v>2975</v>
      </c>
      <c r="B554" s="479" t="s">
        <v>2976</v>
      </c>
      <c r="C554" s="480" t="s">
        <v>256</v>
      </c>
      <c r="D554" s="481">
        <v>4000</v>
      </c>
      <c r="E554" s="479" t="s">
        <v>2977</v>
      </c>
    </row>
    <row r="555" spans="1:5" ht="26.2" customHeight="1" x14ac:dyDescent="0.25">
      <c r="A555" s="478" t="s">
        <v>2978</v>
      </c>
      <c r="B555" s="479" t="s">
        <v>2979</v>
      </c>
      <c r="C555" s="480" t="s">
        <v>256</v>
      </c>
      <c r="D555" s="481">
        <v>6000</v>
      </c>
      <c r="E555" s="479" t="s">
        <v>2977</v>
      </c>
    </row>
    <row r="556" spans="1:5" ht="26.2" customHeight="1" x14ac:dyDescent="0.25">
      <c r="A556" s="478" t="s">
        <v>2980</v>
      </c>
      <c r="B556" s="479" t="s">
        <v>2981</v>
      </c>
      <c r="C556" s="480" t="s">
        <v>262</v>
      </c>
      <c r="D556" s="481">
        <v>800</v>
      </c>
      <c r="E556" s="479" t="s">
        <v>2977</v>
      </c>
    </row>
    <row r="557" spans="1:5" ht="26.2" customHeight="1" x14ac:dyDescent="0.25">
      <c r="A557" s="478" t="s">
        <v>2982</v>
      </c>
      <c r="B557" s="479" t="s">
        <v>2983</v>
      </c>
      <c r="C557" s="480" t="s">
        <v>262</v>
      </c>
      <c r="D557" s="481">
        <v>1200</v>
      </c>
      <c r="E557" s="479" t="s">
        <v>2977</v>
      </c>
    </row>
    <row r="558" spans="1:5" ht="26.2" customHeight="1" x14ac:dyDescent="0.25">
      <c r="A558" s="478" t="s">
        <v>2984</v>
      </c>
      <c r="B558" s="479" t="s">
        <v>2985</v>
      </c>
      <c r="C558" s="480" t="s">
        <v>262</v>
      </c>
      <c r="D558" s="481">
        <v>40</v>
      </c>
      <c r="E558" s="479" t="s">
        <v>2977</v>
      </c>
    </row>
    <row r="559" spans="1:5" ht="26.2" customHeight="1" x14ac:dyDescent="0.25">
      <c r="A559" s="478" t="s">
        <v>2986</v>
      </c>
      <c r="B559" s="479" t="s">
        <v>2987</v>
      </c>
      <c r="C559" s="480" t="s">
        <v>262</v>
      </c>
      <c r="D559" s="481">
        <v>60</v>
      </c>
      <c r="E559" s="479" t="s">
        <v>2977</v>
      </c>
    </row>
    <row r="560" spans="1:5" ht="26.2" customHeight="1" x14ac:dyDescent="0.25">
      <c r="A560" s="478" t="s">
        <v>2988</v>
      </c>
      <c r="B560" s="479" t="s">
        <v>2989</v>
      </c>
      <c r="C560" s="480" t="s">
        <v>256</v>
      </c>
      <c r="D560" s="481">
        <v>3000</v>
      </c>
      <c r="E560" s="479" t="s">
        <v>2990</v>
      </c>
    </row>
    <row r="561" spans="1:5" ht="26.2" customHeight="1" x14ac:dyDescent="0.25">
      <c r="A561" s="478" t="s">
        <v>2991</v>
      </c>
      <c r="B561" s="479" t="s">
        <v>2992</v>
      </c>
      <c r="C561" s="480" t="s">
        <v>256</v>
      </c>
      <c r="D561" s="481">
        <v>5000</v>
      </c>
      <c r="E561" s="479" t="s">
        <v>2990</v>
      </c>
    </row>
    <row r="562" spans="1:5" ht="26.2" customHeight="1" x14ac:dyDescent="0.25">
      <c r="A562" s="478" t="s">
        <v>2993</v>
      </c>
      <c r="B562" s="479" t="s">
        <v>2994</v>
      </c>
      <c r="C562" s="480" t="s">
        <v>262</v>
      </c>
      <c r="D562" s="481">
        <v>600</v>
      </c>
      <c r="E562" s="479" t="s">
        <v>2990</v>
      </c>
    </row>
    <row r="563" spans="1:5" ht="26.2" customHeight="1" x14ac:dyDescent="0.25">
      <c r="A563" s="478" t="s">
        <v>2995</v>
      </c>
      <c r="B563" s="479" t="s">
        <v>2996</v>
      </c>
      <c r="C563" s="480" t="s">
        <v>262</v>
      </c>
      <c r="D563" s="481">
        <v>1000</v>
      </c>
      <c r="E563" s="479" t="s">
        <v>2990</v>
      </c>
    </row>
    <row r="564" spans="1:5" ht="26.2" customHeight="1" x14ac:dyDescent="0.25">
      <c r="A564" s="478" t="s">
        <v>2997</v>
      </c>
      <c r="B564" s="479" t="s">
        <v>2998</v>
      </c>
      <c r="C564" s="480" t="s">
        <v>262</v>
      </c>
      <c r="D564" s="481">
        <v>30</v>
      </c>
      <c r="E564" s="479" t="s">
        <v>2990</v>
      </c>
    </row>
    <row r="565" spans="1:5" ht="26.2" customHeight="1" x14ac:dyDescent="0.25">
      <c r="A565" s="478" t="s">
        <v>2999</v>
      </c>
      <c r="B565" s="479" t="s">
        <v>3000</v>
      </c>
      <c r="C565" s="480" t="s">
        <v>262</v>
      </c>
      <c r="D565" s="481">
        <v>50</v>
      </c>
      <c r="E565" s="479" t="s">
        <v>2990</v>
      </c>
    </row>
    <row r="566" spans="1:5" ht="26.2" customHeight="1" x14ac:dyDescent="0.25">
      <c r="A566" s="478" t="s">
        <v>3001</v>
      </c>
      <c r="B566" s="479" t="s">
        <v>3002</v>
      </c>
      <c r="C566" s="480" t="s">
        <v>256</v>
      </c>
      <c r="D566" s="481">
        <v>3500</v>
      </c>
      <c r="E566" s="479" t="s">
        <v>3003</v>
      </c>
    </row>
    <row r="567" spans="1:5" ht="26.2" customHeight="1" x14ac:dyDescent="0.25">
      <c r="A567" s="478" t="s">
        <v>3004</v>
      </c>
      <c r="B567" s="479" t="s">
        <v>3005</v>
      </c>
      <c r="C567" s="480" t="s">
        <v>262</v>
      </c>
      <c r="D567" s="481">
        <v>700</v>
      </c>
      <c r="E567" s="479" t="s">
        <v>3003</v>
      </c>
    </row>
    <row r="568" spans="1:5" ht="26.2" customHeight="1" x14ac:dyDescent="0.25">
      <c r="A568" s="478" t="s">
        <v>3006</v>
      </c>
      <c r="B568" s="479" t="s">
        <v>3007</v>
      </c>
      <c r="C568" s="480" t="s">
        <v>262</v>
      </c>
      <c r="D568" s="481">
        <v>35</v>
      </c>
      <c r="E568" s="479" t="s">
        <v>3003</v>
      </c>
    </row>
    <row r="569" spans="1:5" ht="26.2" customHeight="1" x14ac:dyDescent="0.25">
      <c r="A569" s="478" t="s">
        <v>3008</v>
      </c>
      <c r="B569" s="479" t="s">
        <v>3009</v>
      </c>
      <c r="C569" s="480" t="s">
        <v>256</v>
      </c>
      <c r="D569" s="481">
        <v>1500</v>
      </c>
      <c r="E569" s="479" t="s">
        <v>3010</v>
      </c>
    </row>
    <row r="570" spans="1:5" ht="26.2" customHeight="1" x14ac:dyDescent="0.25">
      <c r="A570" s="478" t="s">
        <v>3011</v>
      </c>
      <c r="B570" s="479" t="s">
        <v>3012</v>
      </c>
      <c r="C570" s="480" t="s">
        <v>262</v>
      </c>
      <c r="D570" s="481">
        <v>300</v>
      </c>
      <c r="E570" s="479" t="s">
        <v>3010</v>
      </c>
    </row>
    <row r="571" spans="1:5" ht="26.2" customHeight="1" x14ac:dyDescent="0.25">
      <c r="A571" s="478" t="s">
        <v>3013</v>
      </c>
      <c r="B571" s="479" t="s">
        <v>3014</v>
      </c>
      <c r="C571" s="480" t="s">
        <v>256</v>
      </c>
      <c r="D571" s="481">
        <v>5000</v>
      </c>
      <c r="E571" s="479" t="s">
        <v>3015</v>
      </c>
    </row>
    <row r="572" spans="1:5" ht="26.2" customHeight="1" x14ac:dyDescent="0.25">
      <c r="A572" s="478" t="s">
        <v>3016</v>
      </c>
      <c r="B572" s="479" t="s">
        <v>3017</v>
      </c>
      <c r="C572" s="480" t="s">
        <v>256</v>
      </c>
      <c r="D572" s="481">
        <v>5000</v>
      </c>
      <c r="E572" s="479" t="s">
        <v>3015</v>
      </c>
    </row>
    <row r="573" spans="1:5" ht="26.2" customHeight="1" x14ac:dyDescent="0.25">
      <c r="A573" s="478" t="s">
        <v>3018</v>
      </c>
      <c r="B573" s="479" t="s">
        <v>3019</v>
      </c>
      <c r="C573" s="480" t="s">
        <v>262</v>
      </c>
      <c r="D573" s="481">
        <v>1000</v>
      </c>
      <c r="E573" s="479" t="s">
        <v>3015</v>
      </c>
    </row>
    <row r="574" spans="1:5" ht="26.2" customHeight="1" x14ac:dyDescent="0.25">
      <c r="A574" s="478" t="s">
        <v>3020</v>
      </c>
      <c r="B574" s="479" t="s">
        <v>3021</v>
      </c>
      <c r="C574" s="480" t="s">
        <v>262</v>
      </c>
      <c r="D574" s="481">
        <v>1000</v>
      </c>
      <c r="E574" s="479" t="s">
        <v>3015</v>
      </c>
    </row>
    <row r="575" spans="1:5" ht="26.2" customHeight="1" x14ac:dyDescent="0.25">
      <c r="A575" s="478" t="s">
        <v>3022</v>
      </c>
      <c r="B575" s="479" t="s">
        <v>3023</v>
      </c>
      <c r="C575" s="480" t="s">
        <v>262</v>
      </c>
      <c r="D575" s="481">
        <v>50</v>
      </c>
      <c r="E575" s="479" t="s">
        <v>3015</v>
      </c>
    </row>
    <row r="576" spans="1:5" ht="26.2" customHeight="1" x14ac:dyDescent="0.25">
      <c r="A576" s="478" t="s">
        <v>3024</v>
      </c>
      <c r="B576" s="479" t="s">
        <v>3025</v>
      </c>
      <c r="C576" s="480" t="s">
        <v>262</v>
      </c>
      <c r="D576" s="481">
        <v>50</v>
      </c>
      <c r="E576" s="479" t="s">
        <v>3015</v>
      </c>
    </row>
    <row r="577" spans="1:5" ht="26.2" customHeight="1" x14ac:dyDescent="0.25">
      <c r="A577" s="478" t="s">
        <v>3026</v>
      </c>
      <c r="B577" s="479" t="s">
        <v>3027</v>
      </c>
      <c r="C577" s="480" t="s">
        <v>1565</v>
      </c>
      <c r="D577" s="481">
        <v>28832.6</v>
      </c>
      <c r="E577" s="479" t="s">
        <v>3028</v>
      </c>
    </row>
    <row r="578" spans="1:5" ht="26.2" customHeight="1" x14ac:dyDescent="0.25">
      <c r="A578" s="478" t="s">
        <v>3029</v>
      </c>
      <c r="B578" s="479" t="s">
        <v>3030</v>
      </c>
      <c r="C578" s="480" t="s">
        <v>256</v>
      </c>
      <c r="D578" s="481">
        <v>2000</v>
      </c>
      <c r="E578" s="479" t="s">
        <v>3031</v>
      </c>
    </row>
    <row r="579" spans="1:5" ht="26.2" customHeight="1" x14ac:dyDescent="0.25">
      <c r="A579" s="478" t="s">
        <v>3032</v>
      </c>
      <c r="B579" s="479" t="s">
        <v>3033</v>
      </c>
      <c r="C579" s="480" t="s">
        <v>262</v>
      </c>
      <c r="D579" s="481">
        <v>420</v>
      </c>
      <c r="E579" s="479" t="s">
        <v>3031</v>
      </c>
    </row>
    <row r="580" spans="1:5" ht="26.2" customHeight="1" x14ac:dyDescent="0.25">
      <c r="A580" s="478" t="s">
        <v>3034</v>
      </c>
      <c r="B580" s="479" t="s">
        <v>3035</v>
      </c>
      <c r="C580" s="480" t="s">
        <v>256</v>
      </c>
      <c r="D580" s="481">
        <v>3000</v>
      </c>
      <c r="E580" s="479" t="s">
        <v>6808</v>
      </c>
    </row>
    <row r="581" spans="1:5" ht="26.2" customHeight="1" x14ac:dyDescent="0.25">
      <c r="A581" s="478" t="s">
        <v>3036</v>
      </c>
      <c r="B581" s="479" t="s">
        <v>3037</v>
      </c>
      <c r="C581" s="480" t="s">
        <v>262</v>
      </c>
      <c r="D581" s="481">
        <v>600</v>
      </c>
      <c r="E581" s="479" t="s">
        <v>6808</v>
      </c>
    </row>
    <row r="582" spans="1:5" ht="26.2" customHeight="1" x14ac:dyDescent="0.25">
      <c r="A582" s="478" t="s">
        <v>3038</v>
      </c>
      <c r="B582" s="479" t="s">
        <v>3039</v>
      </c>
      <c r="C582" s="480" t="s">
        <v>262</v>
      </c>
      <c r="D582" s="481">
        <v>30</v>
      </c>
      <c r="E582" s="479" t="s">
        <v>6808</v>
      </c>
    </row>
    <row r="583" spans="1:5" ht="26.2" customHeight="1" x14ac:dyDescent="0.25">
      <c r="A583" s="478" t="s">
        <v>3040</v>
      </c>
      <c r="B583" s="479" t="s">
        <v>3041</v>
      </c>
      <c r="C583" s="480" t="s">
        <v>256</v>
      </c>
      <c r="D583" s="481">
        <v>20000</v>
      </c>
      <c r="E583" s="479" t="s">
        <v>3042</v>
      </c>
    </row>
    <row r="584" spans="1:5" ht="26.2" customHeight="1" x14ac:dyDescent="0.25">
      <c r="A584" s="478" t="s">
        <v>3043</v>
      </c>
      <c r="B584" s="479" t="s">
        <v>3044</v>
      </c>
      <c r="C584" s="480" t="s">
        <v>256</v>
      </c>
      <c r="D584" s="481">
        <v>10000</v>
      </c>
      <c r="E584" s="479" t="s">
        <v>3042</v>
      </c>
    </row>
    <row r="585" spans="1:5" ht="26.2" customHeight="1" x14ac:dyDescent="0.25">
      <c r="A585" s="478" t="s">
        <v>3045</v>
      </c>
      <c r="B585" s="479" t="s">
        <v>3046</v>
      </c>
      <c r="C585" s="480" t="s">
        <v>262</v>
      </c>
      <c r="D585" s="481">
        <v>4000</v>
      </c>
      <c r="E585" s="479" t="s">
        <v>3042</v>
      </c>
    </row>
    <row r="586" spans="1:5" ht="26.2" customHeight="1" x14ac:dyDescent="0.25">
      <c r="A586" s="478" t="s">
        <v>3047</v>
      </c>
      <c r="B586" s="479" t="s">
        <v>3048</v>
      </c>
      <c r="C586" s="480" t="s">
        <v>262</v>
      </c>
      <c r="D586" s="481">
        <v>2000</v>
      </c>
      <c r="E586" s="479" t="s">
        <v>3042</v>
      </c>
    </row>
    <row r="587" spans="1:5" ht="26.2" customHeight="1" x14ac:dyDescent="0.25">
      <c r="A587" s="478" t="s">
        <v>3049</v>
      </c>
      <c r="B587" s="479" t="s">
        <v>3050</v>
      </c>
      <c r="C587" s="480" t="s">
        <v>262</v>
      </c>
      <c r="D587" s="481">
        <v>200</v>
      </c>
      <c r="E587" s="479" t="s">
        <v>3042</v>
      </c>
    </row>
    <row r="588" spans="1:5" ht="26.2" customHeight="1" x14ac:dyDescent="0.25">
      <c r="A588" s="478" t="s">
        <v>3051</v>
      </c>
      <c r="B588" s="479" t="s">
        <v>3050</v>
      </c>
      <c r="C588" s="480" t="s">
        <v>262</v>
      </c>
      <c r="D588" s="481">
        <v>100</v>
      </c>
      <c r="E588" s="479" t="s">
        <v>6809</v>
      </c>
    </row>
    <row r="589" spans="1:5" ht="26.2" customHeight="1" x14ac:dyDescent="0.25">
      <c r="A589" s="478" t="s">
        <v>3052</v>
      </c>
      <c r="B589" s="479" t="s">
        <v>3053</v>
      </c>
      <c r="C589" s="480" t="s">
        <v>257</v>
      </c>
      <c r="D589" s="481">
        <v>1000</v>
      </c>
      <c r="E589" s="479" t="s">
        <v>3054</v>
      </c>
    </row>
    <row r="590" spans="1:5" ht="26.2" customHeight="1" x14ac:dyDescent="0.25">
      <c r="A590" s="478" t="s">
        <v>3055</v>
      </c>
      <c r="B590" s="479" t="s">
        <v>3053</v>
      </c>
      <c r="C590" s="480" t="s">
        <v>257</v>
      </c>
      <c r="D590" s="481">
        <v>250</v>
      </c>
      <c r="E590" s="479" t="s">
        <v>3056</v>
      </c>
    </row>
    <row r="591" spans="1:5" ht="26.2" customHeight="1" x14ac:dyDescent="0.25">
      <c r="A591" s="478" t="s">
        <v>3057</v>
      </c>
      <c r="B591" s="479" t="s">
        <v>3058</v>
      </c>
      <c r="C591" s="480" t="s">
        <v>262</v>
      </c>
      <c r="D591" s="481">
        <v>210</v>
      </c>
      <c r="E591" s="479" t="s">
        <v>3054</v>
      </c>
    </row>
    <row r="592" spans="1:5" ht="26.2" customHeight="1" x14ac:dyDescent="0.25">
      <c r="A592" s="478" t="s">
        <v>3059</v>
      </c>
      <c r="B592" s="479" t="s">
        <v>3058</v>
      </c>
      <c r="C592" s="480" t="s">
        <v>262</v>
      </c>
      <c r="D592" s="481">
        <v>52.5</v>
      </c>
      <c r="E592" s="479" t="s">
        <v>3056</v>
      </c>
    </row>
    <row r="593" spans="1:5" ht="26.2" customHeight="1" x14ac:dyDescent="0.25">
      <c r="A593" s="478" t="s">
        <v>3060</v>
      </c>
      <c r="B593" s="479" t="s">
        <v>3061</v>
      </c>
      <c r="C593" s="480" t="s">
        <v>256</v>
      </c>
      <c r="D593" s="481">
        <v>10000</v>
      </c>
      <c r="E593" s="479" t="s">
        <v>3062</v>
      </c>
    </row>
    <row r="594" spans="1:5" ht="26.2" customHeight="1" x14ac:dyDescent="0.25">
      <c r="A594" s="478" t="s">
        <v>3063</v>
      </c>
      <c r="B594" s="479" t="s">
        <v>3064</v>
      </c>
      <c r="C594" s="480" t="s">
        <v>256</v>
      </c>
      <c r="D594" s="481">
        <v>10000</v>
      </c>
      <c r="E594" s="479" t="s">
        <v>3062</v>
      </c>
    </row>
    <row r="595" spans="1:5" ht="26.2" customHeight="1" x14ac:dyDescent="0.25">
      <c r="A595" s="478" t="s">
        <v>3065</v>
      </c>
      <c r="B595" s="479" t="s">
        <v>3066</v>
      </c>
      <c r="C595" s="480" t="s">
        <v>262</v>
      </c>
      <c r="D595" s="481">
        <v>2100</v>
      </c>
      <c r="E595" s="479" t="s">
        <v>3062</v>
      </c>
    </row>
    <row r="596" spans="1:5" ht="26.2" customHeight="1" x14ac:dyDescent="0.25">
      <c r="A596" s="478" t="s">
        <v>3067</v>
      </c>
      <c r="B596" s="479" t="s">
        <v>3068</v>
      </c>
      <c r="C596" s="480" t="s">
        <v>262</v>
      </c>
      <c r="D596" s="481">
        <v>2100</v>
      </c>
      <c r="E596" s="479" t="s">
        <v>3062</v>
      </c>
    </row>
    <row r="597" spans="1:5" ht="26.2" customHeight="1" x14ac:dyDescent="0.25">
      <c r="A597" s="478" t="s">
        <v>3069</v>
      </c>
      <c r="B597" s="479" t="s">
        <v>3070</v>
      </c>
      <c r="C597" s="480" t="s">
        <v>256</v>
      </c>
      <c r="D597" s="481">
        <v>3500</v>
      </c>
      <c r="E597" s="479" t="s">
        <v>3071</v>
      </c>
    </row>
    <row r="598" spans="1:5" ht="26.2" customHeight="1" x14ac:dyDescent="0.25">
      <c r="A598" s="478" t="s">
        <v>3072</v>
      </c>
      <c r="B598" s="479" t="s">
        <v>3073</v>
      </c>
      <c r="C598" s="480" t="s">
        <v>256</v>
      </c>
      <c r="D598" s="481">
        <v>3500</v>
      </c>
      <c r="E598" s="479" t="s">
        <v>3071</v>
      </c>
    </row>
    <row r="599" spans="1:5" ht="26.2" customHeight="1" x14ac:dyDescent="0.25">
      <c r="A599" s="478" t="s">
        <v>3074</v>
      </c>
      <c r="B599" s="479" t="s">
        <v>3075</v>
      </c>
      <c r="C599" s="480" t="s">
        <v>262</v>
      </c>
      <c r="D599" s="481">
        <v>700</v>
      </c>
      <c r="E599" s="479" t="s">
        <v>3071</v>
      </c>
    </row>
    <row r="600" spans="1:5" ht="26.2" customHeight="1" x14ac:dyDescent="0.25">
      <c r="A600" s="478" t="s">
        <v>3076</v>
      </c>
      <c r="B600" s="479" t="s">
        <v>3077</v>
      </c>
      <c r="C600" s="480" t="s">
        <v>262</v>
      </c>
      <c r="D600" s="481">
        <v>700</v>
      </c>
      <c r="E600" s="479" t="s">
        <v>3071</v>
      </c>
    </row>
    <row r="601" spans="1:5" ht="26.2" customHeight="1" x14ac:dyDescent="0.25">
      <c r="A601" s="864" t="s">
        <v>3078</v>
      </c>
      <c r="B601" s="865" t="s">
        <v>3079</v>
      </c>
      <c r="C601" s="866" t="s">
        <v>262</v>
      </c>
      <c r="D601" s="867">
        <v>35</v>
      </c>
      <c r="E601" s="865" t="s">
        <v>3071</v>
      </c>
    </row>
    <row r="602" spans="1:5" ht="26.2" customHeight="1" x14ac:dyDescent="0.25">
      <c r="A602" s="493" t="s">
        <v>3080</v>
      </c>
      <c r="B602" s="861" t="s">
        <v>3081</v>
      </c>
      <c r="C602" s="862" t="s">
        <v>262</v>
      </c>
      <c r="D602" s="863">
        <v>35</v>
      </c>
      <c r="E602" s="861" t="s">
        <v>3071</v>
      </c>
    </row>
    <row r="603" spans="1:5" ht="26.2" customHeight="1" x14ac:dyDescent="0.25">
      <c r="A603" s="478" t="s">
        <v>3082</v>
      </c>
      <c r="B603" s="479" t="s">
        <v>3083</v>
      </c>
      <c r="C603" s="480" t="s">
        <v>256</v>
      </c>
      <c r="D603" s="481">
        <v>7500</v>
      </c>
      <c r="E603" s="479" t="s">
        <v>3084</v>
      </c>
    </row>
    <row r="604" spans="1:5" ht="26.2" customHeight="1" x14ac:dyDescent="0.25">
      <c r="A604" s="478" t="s">
        <v>3085</v>
      </c>
      <c r="B604" s="479" t="s">
        <v>3086</v>
      </c>
      <c r="C604" s="480" t="s">
        <v>256</v>
      </c>
      <c r="D604" s="481">
        <v>7500</v>
      </c>
      <c r="E604" s="479" t="s">
        <v>3084</v>
      </c>
    </row>
    <row r="605" spans="1:5" ht="26.2" customHeight="1" x14ac:dyDescent="0.25">
      <c r="A605" s="478" t="s">
        <v>3087</v>
      </c>
      <c r="B605" s="479" t="s">
        <v>3088</v>
      </c>
      <c r="C605" s="480" t="s">
        <v>256</v>
      </c>
      <c r="D605" s="481">
        <v>8344</v>
      </c>
      <c r="E605" s="479" t="s">
        <v>3084</v>
      </c>
    </row>
    <row r="606" spans="1:5" ht="26.2" customHeight="1" x14ac:dyDescent="0.25">
      <c r="A606" s="478" t="s">
        <v>3089</v>
      </c>
      <c r="B606" s="479" t="s">
        <v>3090</v>
      </c>
      <c r="C606" s="480" t="s">
        <v>262</v>
      </c>
      <c r="D606" s="481">
        <v>1500</v>
      </c>
      <c r="E606" s="479" t="s">
        <v>3084</v>
      </c>
    </row>
    <row r="607" spans="1:5" ht="26.2" customHeight="1" x14ac:dyDescent="0.25">
      <c r="A607" s="478" t="s">
        <v>3091</v>
      </c>
      <c r="B607" s="479" t="s">
        <v>3092</v>
      </c>
      <c r="C607" s="480" t="s">
        <v>262</v>
      </c>
      <c r="D607" s="481">
        <v>1500</v>
      </c>
      <c r="E607" s="479" t="s">
        <v>3084</v>
      </c>
    </row>
    <row r="608" spans="1:5" ht="26.2" customHeight="1" x14ac:dyDescent="0.25">
      <c r="A608" s="478" t="s">
        <v>3093</v>
      </c>
      <c r="B608" s="479" t="s">
        <v>3094</v>
      </c>
      <c r="C608" s="480" t="s">
        <v>262</v>
      </c>
      <c r="D608" s="481">
        <v>1668.8</v>
      </c>
      <c r="E608" s="479" t="s">
        <v>3084</v>
      </c>
    </row>
    <row r="609" spans="1:5" ht="26.2" customHeight="1" x14ac:dyDescent="0.25">
      <c r="A609" s="478" t="s">
        <v>3095</v>
      </c>
      <c r="B609" s="479" t="s">
        <v>3096</v>
      </c>
      <c r="C609" s="480" t="s">
        <v>262</v>
      </c>
      <c r="D609" s="481">
        <v>75</v>
      </c>
      <c r="E609" s="479" t="s">
        <v>3084</v>
      </c>
    </row>
    <row r="610" spans="1:5" ht="26.2" customHeight="1" x14ac:dyDescent="0.25">
      <c r="A610" s="478" t="s">
        <v>3097</v>
      </c>
      <c r="B610" s="479" t="s">
        <v>3098</v>
      </c>
      <c r="C610" s="480" t="s">
        <v>262</v>
      </c>
      <c r="D610" s="481">
        <v>75</v>
      </c>
      <c r="E610" s="479" t="s">
        <v>3084</v>
      </c>
    </row>
    <row r="611" spans="1:5" ht="26.2" customHeight="1" x14ac:dyDescent="0.25">
      <c r="A611" s="478" t="s">
        <v>3099</v>
      </c>
      <c r="B611" s="479" t="s">
        <v>3100</v>
      </c>
      <c r="C611" s="480" t="s">
        <v>262</v>
      </c>
      <c r="D611" s="481">
        <v>83.44</v>
      </c>
      <c r="E611" s="479" t="s">
        <v>3084</v>
      </c>
    </row>
    <row r="612" spans="1:5" ht="26.2" customHeight="1" x14ac:dyDescent="0.25">
      <c r="A612" s="478" t="s">
        <v>3102</v>
      </c>
      <c r="B612" s="479" t="s">
        <v>3103</v>
      </c>
      <c r="C612" s="480" t="s">
        <v>256</v>
      </c>
      <c r="D612" s="481">
        <v>15000</v>
      </c>
      <c r="E612" s="479" t="s">
        <v>3101</v>
      </c>
    </row>
    <row r="613" spans="1:5" ht="26.2" customHeight="1" x14ac:dyDescent="0.25">
      <c r="A613" s="478" t="s">
        <v>3104</v>
      </c>
      <c r="B613" s="479" t="s">
        <v>3105</v>
      </c>
      <c r="C613" s="480" t="s">
        <v>262</v>
      </c>
      <c r="D613" s="481">
        <v>3000</v>
      </c>
      <c r="E613" s="479" t="s">
        <v>3101</v>
      </c>
    </row>
    <row r="614" spans="1:5" ht="26.2" customHeight="1" x14ac:dyDescent="0.25">
      <c r="A614" s="478" t="s">
        <v>3106</v>
      </c>
      <c r="B614" s="479" t="s">
        <v>3107</v>
      </c>
      <c r="C614" s="480" t="s">
        <v>262</v>
      </c>
      <c r="D614" s="481">
        <v>150</v>
      </c>
      <c r="E614" s="479" t="s">
        <v>3101</v>
      </c>
    </row>
    <row r="615" spans="1:5" ht="26.2" customHeight="1" x14ac:dyDescent="0.25">
      <c r="A615" s="478" t="s">
        <v>3108</v>
      </c>
      <c r="B615" s="479" t="s">
        <v>3109</v>
      </c>
      <c r="C615" s="480" t="s">
        <v>256</v>
      </c>
      <c r="D615" s="481">
        <v>4000</v>
      </c>
      <c r="E615" s="479" t="s">
        <v>3110</v>
      </c>
    </row>
    <row r="616" spans="1:5" ht="26.2" customHeight="1" x14ac:dyDescent="0.25">
      <c r="A616" s="478" t="s">
        <v>3111</v>
      </c>
      <c r="B616" s="479" t="s">
        <v>3112</v>
      </c>
      <c r="C616" s="480" t="s">
        <v>256</v>
      </c>
      <c r="D616" s="481">
        <v>4000</v>
      </c>
      <c r="E616" s="479" t="s">
        <v>3110</v>
      </c>
    </row>
    <row r="617" spans="1:5" ht="26.2" customHeight="1" x14ac:dyDescent="0.25">
      <c r="A617" s="478" t="s">
        <v>3113</v>
      </c>
      <c r="B617" s="479" t="s">
        <v>3114</v>
      </c>
      <c r="C617" s="480" t="s">
        <v>256</v>
      </c>
      <c r="D617" s="481">
        <v>7000</v>
      </c>
      <c r="E617" s="479" t="s">
        <v>3110</v>
      </c>
    </row>
    <row r="618" spans="1:5" ht="26.2" customHeight="1" x14ac:dyDescent="0.25">
      <c r="A618" s="478" t="s">
        <v>3115</v>
      </c>
      <c r="B618" s="479" t="s">
        <v>3116</v>
      </c>
      <c r="C618" s="480" t="s">
        <v>262</v>
      </c>
      <c r="D618" s="481">
        <v>800</v>
      </c>
      <c r="E618" s="479" t="s">
        <v>3110</v>
      </c>
    </row>
    <row r="619" spans="1:5" ht="26.2" customHeight="1" x14ac:dyDescent="0.25">
      <c r="A619" s="478" t="s">
        <v>3117</v>
      </c>
      <c r="B619" s="479" t="s">
        <v>3118</v>
      </c>
      <c r="C619" s="480" t="s">
        <v>262</v>
      </c>
      <c r="D619" s="481">
        <v>800</v>
      </c>
      <c r="E619" s="479" t="s">
        <v>3110</v>
      </c>
    </row>
    <row r="620" spans="1:5" ht="26.2" customHeight="1" x14ac:dyDescent="0.25">
      <c r="A620" s="478" t="s">
        <v>3119</v>
      </c>
      <c r="B620" s="479" t="s">
        <v>3120</v>
      </c>
      <c r="C620" s="480" t="s">
        <v>262</v>
      </c>
      <c r="D620" s="481">
        <v>1400</v>
      </c>
      <c r="E620" s="479" t="s">
        <v>3110</v>
      </c>
    </row>
    <row r="621" spans="1:5" ht="26.2" customHeight="1" x14ac:dyDescent="0.25">
      <c r="A621" s="478" t="s">
        <v>3121</v>
      </c>
      <c r="B621" s="479" t="s">
        <v>3122</v>
      </c>
      <c r="C621" s="480" t="s">
        <v>262</v>
      </c>
      <c r="D621" s="481">
        <v>40</v>
      </c>
      <c r="E621" s="479" t="s">
        <v>3110</v>
      </c>
    </row>
    <row r="622" spans="1:5" ht="26.2" customHeight="1" x14ac:dyDescent="0.25">
      <c r="A622" s="478" t="s">
        <v>3123</v>
      </c>
      <c r="B622" s="479" t="s">
        <v>3124</v>
      </c>
      <c r="C622" s="480" t="s">
        <v>262</v>
      </c>
      <c r="D622" s="481">
        <v>40</v>
      </c>
      <c r="E622" s="479" t="s">
        <v>3110</v>
      </c>
    </row>
    <row r="623" spans="1:5" ht="26.2" customHeight="1" x14ac:dyDescent="0.25">
      <c r="A623" s="478" t="s">
        <v>3125</v>
      </c>
      <c r="B623" s="479" t="s">
        <v>3126</v>
      </c>
      <c r="C623" s="480" t="s">
        <v>262</v>
      </c>
      <c r="D623" s="481">
        <v>70</v>
      </c>
      <c r="E623" s="479" t="s">
        <v>3110</v>
      </c>
    </row>
    <row r="624" spans="1:5" ht="26.2" customHeight="1" x14ac:dyDescent="0.25">
      <c r="A624" s="478" t="s">
        <v>3127</v>
      </c>
      <c r="B624" s="479" t="s">
        <v>3128</v>
      </c>
      <c r="C624" s="480" t="s">
        <v>256</v>
      </c>
      <c r="D624" s="481">
        <v>4000</v>
      </c>
      <c r="E624" s="479" t="s">
        <v>3129</v>
      </c>
    </row>
    <row r="625" spans="1:5" ht="26.2" customHeight="1" x14ac:dyDescent="0.25">
      <c r="A625" s="478" t="s">
        <v>3130</v>
      </c>
      <c r="B625" s="479" t="s">
        <v>3131</v>
      </c>
      <c r="C625" s="480" t="s">
        <v>256</v>
      </c>
      <c r="D625" s="481">
        <v>4000</v>
      </c>
      <c r="E625" s="479" t="s">
        <v>3129</v>
      </c>
    </row>
    <row r="626" spans="1:5" ht="26.2" customHeight="1" x14ac:dyDescent="0.25">
      <c r="A626" s="478" t="s">
        <v>3132</v>
      </c>
      <c r="B626" s="479" t="s">
        <v>3133</v>
      </c>
      <c r="C626" s="480" t="s">
        <v>262</v>
      </c>
      <c r="D626" s="481">
        <v>840</v>
      </c>
      <c r="E626" s="479" t="s">
        <v>3129</v>
      </c>
    </row>
    <row r="627" spans="1:5" ht="26.2" customHeight="1" x14ac:dyDescent="0.25">
      <c r="A627" s="478" t="s">
        <v>3134</v>
      </c>
      <c r="B627" s="479" t="s">
        <v>3135</v>
      </c>
      <c r="C627" s="480" t="s">
        <v>262</v>
      </c>
      <c r="D627" s="481">
        <v>840</v>
      </c>
      <c r="E627" s="479" t="s">
        <v>3129</v>
      </c>
    </row>
    <row r="628" spans="1:5" ht="26.2" customHeight="1" x14ac:dyDescent="0.25">
      <c r="A628" s="478" t="s">
        <v>3136</v>
      </c>
      <c r="B628" s="479" t="s">
        <v>3137</v>
      </c>
      <c r="C628" s="480" t="s">
        <v>256</v>
      </c>
      <c r="D628" s="481">
        <v>5000</v>
      </c>
      <c r="E628" s="479" t="s">
        <v>3015</v>
      </c>
    </row>
    <row r="629" spans="1:5" ht="26.2" customHeight="1" x14ac:dyDescent="0.25">
      <c r="A629" s="478" t="s">
        <v>3138</v>
      </c>
      <c r="B629" s="479" t="s">
        <v>3139</v>
      </c>
      <c r="C629" s="480" t="s">
        <v>262</v>
      </c>
      <c r="D629" s="481">
        <v>1000</v>
      </c>
      <c r="E629" s="479" t="s">
        <v>3015</v>
      </c>
    </row>
    <row r="630" spans="1:5" ht="26.2" customHeight="1" x14ac:dyDescent="0.25">
      <c r="A630" s="478" t="s">
        <v>3140</v>
      </c>
      <c r="B630" s="479" t="s">
        <v>3141</v>
      </c>
      <c r="C630" s="480" t="s">
        <v>262</v>
      </c>
      <c r="D630" s="481">
        <v>50</v>
      </c>
      <c r="E630" s="479" t="s">
        <v>3015</v>
      </c>
    </row>
    <row r="631" spans="1:5" ht="26.2" customHeight="1" x14ac:dyDescent="0.25">
      <c r="A631" s="478" t="s">
        <v>3142</v>
      </c>
      <c r="B631" s="479" t="s">
        <v>3143</v>
      </c>
      <c r="C631" s="480" t="s">
        <v>256</v>
      </c>
      <c r="D631" s="481">
        <v>3333.33</v>
      </c>
      <c r="E631" s="479" t="s">
        <v>3144</v>
      </c>
    </row>
    <row r="632" spans="1:5" ht="26.2" customHeight="1" x14ac:dyDescent="0.25">
      <c r="A632" s="478" t="s">
        <v>3145</v>
      </c>
      <c r="B632" s="479" t="s">
        <v>3146</v>
      </c>
      <c r="C632" s="480" t="s">
        <v>262</v>
      </c>
      <c r="D632" s="481">
        <v>666.67</v>
      </c>
      <c r="E632" s="479" t="s">
        <v>3144</v>
      </c>
    </row>
    <row r="633" spans="1:5" ht="26.2" customHeight="1" x14ac:dyDescent="0.25">
      <c r="A633" s="478" t="s">
        <v>3147</v>
      </c>
      <c r="B633" s="479" t="s">
        <v>3148</v>
      </c>
      <c r="C633" s="480" t="s">
        <v>262</v>
      </c>
      <c r="D633" s="481">
        <v>33.33</v>
      </c>
      <c r="E633" s="479" t="s">
        <v>3144</v>
      </c>
    </row>
    <row r="634" spans="1:5" ht="26.2" customHeight="1" x14ac:dyDescent="0.25">
      <c r="A634" s="478" t="s">
        <v>3149</v>
      </c>
      <c r="B634" s="479" t="s">
        <v>3150</v>
      </c>
      <c r="C634" s="480" t="s">
        <v>267</v>
      </c>
      <c r="D634" s="481">
        <v>11770.8</v>
      </c>
      <c r="E634" s="479" t="s">
        <v>3151</v>
      </c>
    </row>
    <row r="635" spans="1:5" ht="26.2" customHeight="1" x14ac:dyDescent="0.25">
      <c r="A635" s="478" t="s">
        <v>3152</v>
      </c>
      <c r="B635" s="479" t="s">
        <v>3153</v>
      </c>
      <c r="C635" s="480" t="s">
        <v>3154</v>
      </c>
      <c r="D635" s="481">
        <v>3150</v>
      </c>
      <c r="E635" s="479" t="s">
        <v>2552</v>
      </c>
    </row>
    <row r="636" spans="1:5" ht="26.2" customHeight="1" x14ac:dyDescent="0.25">
      <c r="A636" s="478" t="s">
        <v>3155</v>
      </c>
      <c r="B636" s="479" t="s">
        <v>3156</v>
      </c>
      <c r="C636" s="480" t="s">
        <v>256</v>
      </c>
      <c r="D636" s="481">
        <v>16000</v>
      </c>
      <c r="E636" s="479" t="s">
        <v>3157</v>
      </c>
    </row>
    <row r="637" spans="1:5" ht="26.2" customHeight="1" x14ac:dyDescent="0.25">
      <c r="A637" s="478" t="s">
        <v>3158</v>
      </c>
      <c r="B637" s="479" t="s">
        <v>3156</v>
      </c>
      <c r="C637" s="480" t="s">
        <v>262</v>
      </c>
      <c r="D637" s="481">
        <v>3200</v>
      </c>
      <c r="E637" s="479" t="s">
        <v>3157</v>
      </c>
    </row>
    <row r="638" spans="1:5" ht="26.2" customHeight="1" x14ac:dyDescent="0.25">
      <c r="A638" s="478" t="s">
        <v>3159</v>
      </c>
      <c r="B638" s="479" t="s">
        <v>3160</v>
      </c>
      <c r="C638" s="480" t="s">
        <v>262</v>
      </c>
      <c r="D638" s="481">
        <v>160</v>
      </c>
      <c r="E638" s="479" t="s">
        <v>3157</v>
      </c>
    </row>
    <row r="639" spans="1:5" ht="26.2" customHeight="1" x14ac:dyDescent="0.25">
      <c r="A639" s="478" t="s">
        <v>3161</v>
      </c>
      <c r="B639" s="479" t="s">
        <v>3162</v>
      </c>
      <c r="C639" s="480" t="s">
        <v>256</v>
      </c>
      <c r="D639" s="481">
        <v>30205.26</v>
      </c>
      <c r="E639" s="479" t="s">
        <v>3163</v>
      </c>
    </row>
    <row r="640" spans="1:5" ht="26.2" customHeight="1" x14ac:dyDescent="0.25">
      <c r="A640" s="478" t="s">
        <v>3164</v>
      </c>
      <c r="B640" s="479" t="s">
        <v>3162</v>
      </c>
      <c r="C640" s="480" t="s">
        <v>262</v>
      </c>
      <c r="D640" s="481">
        <v>5494.74</v>
      </c>
      <c r="E640" s="479" t="s">
        <v>3163</v>
      </c>
    </row>
    <row r="641" spans="1:5" ht="26.2" customHeight="1" x14ac:dyDescent="0.25">
      <c r="A641" s="478" t="s">
        <v>3165</v>
      </c>
      <c r="B641" s="479" t="s">
        <v>3166</v>
      </c>
      <c r="C641" s="480" t="s">
        <v>262</v>
      </c>
      <c r="D641" s="481">
        <v>600</v>
      </c>
      <c r="E641" s="479" t="s">
        <v>3163</v>
      </c>
    </row>
    <row r="642" spans="1:5" ht="26.2" customHeight="1" x14ac:dyDescent="0.25">
      <c r="A642" s="478" t="s">
        <v>3167</v>
      </c>
      <c r="B642" s="479" t="s">
        <v>3168</v>
      </c>
      <c r="C642" s="480" t="s">
        <v>257</v>
      </c>
      <c r="D642" s="481">
        <v>4750</v>
      </c>
      <c r="E642" s="479" t="s">
        <v>3163</v>
      </c>
    </row>
    <row r="643" spans="1:5" ht="26.2" customHeight="1" x14ac:dyDescent="0.25">
      <c r="A643" s="478" t="s">
        <v>3169</v>
      </c>
      <c r="B643" s="479" t="s">
        <v>3168</v>
      </c>
      <c r="C643" s="480" t="s">
        <v>262</v>
      </c>
      <c r="D643" s="481">
        <v>950</v>
      </c>
      <c r="E643" s="479" t="s">
        <v>3163</v>
      </c>
    </row>
    <row r="644" spans="1:5" ht="26.2" customHeight="1" x14ac:dyDescent="0.25">
      <c r="A644" s="478" t="s">
        <v>3170</v>
      </c>
      <c r="B644" s="479" t="s">
        <v>3171</v>
      </c>
      <c r="C644" s="480" t="s">
        <v>262</v>
      </c>
      <c r="D644" s="481">
        <v>47.5</v>
      </c>
      <c r="E644" s="479" t="s">
        <v>3163</v>
      </c>
    </row>
    <row r="645" spans="1:5" ht="26.2" customHeight="1" x14ac:dyDescent="0.25">
      <c r="A645" s="478" t="s">
        <v>3172</v>
      </c>
      <c r="B645" s="479" t="s">
        <v>3173</v>
      </c>
      <c r="C645" s="480" t="s">
        <v>257</v>
      </c>
      <c r="D645" s="481">
        <v>600</v>
      </c>
      <c r="E645" s="479" t="s">
        <v>3174</v>
      </c>
    </row>
    <row r="646" spans="1:5" ht="26.2" customHeight="1" x14ac:dyDescent="0.25">
      <c r="A646" s="478" t="s">
        <v>3175</v>
      </c>
      <c r="B646" s="479" t="s">
        <v>3173</v>
      </c>
      <c r="C646" s="480" t="s">
        <v>262</v>
      </c>
      <c r="D646" s="481">
        <v>126</v>
      </c>
      <c r="E646" s="479" t="s">
        <v>3174</v>
      </c>
    </row>
    <row r="647" spans="1:5" ht="26.2" customHeight="1" x14ac:dyDescent="0.25">
      <c r="A647" s="478" t="s">
        <v>3176</v>
      </c>
      <c r="B647" s="479" t="s">
        <v>3177</v>
      </c>
      <c r="C647" s="480" t="s">
        <v>267</v>
      </c>
      <c r="D647" s="481">
        <v>75000</v>
      </c>
      <c r="E647" s="479" t="s">
        <v>3178</v>
      </c>
    </row>
    <row r="648" spans="1:5" ht="26.2" customHeight="1" x14ac:dyDescent="0.25">
      <c r="A648" s="478" t="s">
        <v>3179</v>
      </c>
      <c r="B648" s="479" t="s">
        <v>3180</v>
      </c>
      <c r="C648" s="480" t="s">
        <v>267</v>
      </c>
      <c r="D648" s="481">
        <v>30000</v>
      </c>
      <c r="E648" s="479" t="s">
        <v>3181</v>
      </c>
    </row>
    <row r="649" spans="1:5" ht="26.2" customHeight="1" x14ac:dyDescent="0.25">
      <c r="A649" s="478" t="s">
        <v>3182</v>
      </c>
      <c r="B649" s="479" t="s">
        <v>3183</v>
      </c>
      <c r="C649" s="480" t="s">
        <v>267</v>
      </c>
      <c r="D649" s="481">
        <v>5163</v>
      </c>
      <c r="E649" s="479" t="s">
        <v>1548</v>
      </c>
    </row>
    <row r="650" spans="1:5" ht="26.2" customHeight="1" x14ac:dyDescent="0.25">
      <c r="A650" s="478" t="s">
        <v>3184</v>
      </c>
      <c r="B650" s="479" t="s">
        <v>3185</v>
      </c>
      <c r="C650" s="480" t="s">
        <v>267</v>
      </c>
      <c r="D650" s="481">
        <v>3040</v>
      </c>
      <c r="E650" s="479" t="s">
        <v>2262</v>
      </c>
    </row>
    <row r="651" spans="1:5" ht="26.2" customHeight="1" x14ac:dyDescent="0.25">
      <c r="A651" s="864" t="s">
        <v>3186</v>
      </c>
      <c r="B651" s="865" t="s">
        <v>3187</v>
      </c>
      <c r="C651" s="866" t="s">
        <v>8</v>
      </c>
      <c r="D651" s="867">
        <v>750000</v>
      </c>
      <c r="E651" s="865" t="s">
        <v>696</v>
      </c>
    </row>
    <row r="652" spans="1:5" ht="26.2" customHeight="1" x14ac:dyDescent="0.25">
      <c r="A652" s="493" t="s">
        <v>3189</v>
      </c>
      <c r="B652" s="861" t="s">
        <v>3190</v>
      </c>
      <c r="C652" s="862" t="s">
        <v>267</v>
      </c>
      <c r="D652" s="863">
        <v>5250</v>
      </c>
      <c r="E652" s="861" t="s">
        <v>3191</v>
      </c>
    </row>
    <row r="653" spans="1:5" ht="26.2" customHeight="1" x14ac:dyDescent="0.25">
      <c r="A653" s="478" t="s">
        <v>3192</v>
      </c>
      <c r="B653" s="479" t="s">
        <v>3193</v>
      </c>
      <c r="C653" s="480" t="s">
        <v>267</v>
      </c>
      <c r="D653" s="481">
        <v>8626.6</v>
      </c>
      <c r="E653" s="479" t="s">
        <v>1752</v>
      </c>
    </row>
    <row r="654" spans="1:5" ht="26.2" customHeight="1" x14ac:dyDescent="0.25">
      <c r="A654" s="478" t="s">
        <v>3194</v>
      </c>
      <c r="B654" s="479" t="s">
        <v>3195</v>
      </c>
      <c r="C654" s="480" t="s">
        <v>267</v>
      </c>
      <c r="D654" s="481">
        <v>30520</v>
      </c>
      <c r="E654" s="479" t="s">
        <v>1752</v>
      </c>
    </row>
    <row r="655" spans="1:5" ht="26.2" customHeight="1" x14ac:dyDescent="0.25">
      <c r="A655" s="478" t="s">
        <v>3196</v>
      </c>
      <c r="B655" s="479" t="s">
        <v>3197</v>
      </c>
      <c r="C655" s="480" t="s">
        <v>267</v>
      </c>
      <c r="D655" s="481">
        <v>79835</v>
      </c>
      <c r="E655" s="479" t="s">
        <v>2616</v>
      </c>
    </row>
    <row r="656" spans="1:5" ht="26.2" customHeight="1" x14ac:dyDescent="0.25">
      <c r="A656" s="478" t="s">
        <v>3198</v>
      </c>
      <c r="B656" s="479" t="s">
        <v>3199</v>
      </c>
      <c r="C656" s="480" t="s">
        <v>267</v>
      </c>
      <c r="D656" s="481">
        <v>3438.21</v>
      </c>
      <c r="E656" s="479" t="s">
        <v>3200</v>
      </c>
    </row>
    <row r="657" spans="1:5" ht="26.2" customHeight="1" x14ac:dyDescent="0.25">
      <c r="A657" s="478" t="s">
        <v>3201</v>
      </c>
      <c r="B657" s="479" t="s">
        <v>3202</v>
      </c>
      <c r="C657" s="480" t="s">
        <v>267</v>
      </c>
      <c r="D657" s="481">
        <v>10725.84</v>
      </c>
      <c r="E657" s="479" t="s">
        <v>2551</v>
      </c>
    </row>
    <row r="658" spans="1:5" ht="26.2" customHeight="1" x14ac:dyDescent="0.25">
      <c r="A658" s="478" t="s">
        <v>3203</v>
      </c>
      <c r="B658" s="479" t="s">
        <v>3204</v>
      </c>
      <c r="C658" s="480" t="s">
        <v>267</v>
      </c>
      <c r="D658" s="481">
        <v>53693.38</v>
      </c>
      <c r="E658" s="479" t="s">
        <v>1752</v>
      </c>
    </row>
    <row r="659" spans="1:5" ht="26.2" customHeight="1" x14ac:dyDescent="0.25">
      <c r="A659" s="478" t="s">
        <v>3207</v>
      </c>
      <c r="B659" s="479" t="s">
        <v>3205</v>
      </c>
      <c r="C659" s="480" t="s">
        <v>267</v>
      </c>
      <c r="D659" s="481">
        <v>2000</v>
      </c>
      <c r="E659" s="479" t="s">
        <v>3206</v>
      </c>
    </row>
    <row r="660" spans="1:5" ht="26.2" customHeight="1" x14ac:dyDescent="0.25">
      <c r="A660" s="478" t="s">
        <v>3208</v>
      </c>
      <c r="B660" s="479" t="s">
        <v>3209</v>
      </c>
      <c r="C660" s="480" t="s">
        <v>267</v>
      </c>
      <c r="D660" s="481">
        <v>12201.97</v>
      </c>
      <c r="E660" s="479" t="s">
        <v>2763</v>
      </c>
    </row>
    <row r="661" spans="1:5" ht="26.2" customHeight="1" x14ac:dyDescent="0.25">
      <c r="A661" s="478" t="s">
        <v>3210</v>
      </c>
      <c r="B661" s="479" t="s">
        <v>3211</v>
      </c>
      <c r="C661" s="480" t="s">
        <v>1565</v>
      </c>
      <c r="D661" s="481">
        <v>142000</v>
      </c>
      <c r="E661" s="479" t="s">
        <v>3212</v>
      </c>
    </row>
    <row r="662" spans="1:5" ht="26.2" customHeight="1" x14ac:dyDescent="0.25">
      <c r="A662" s="478" t="s">
        <v>3213</v>
      </c>
      <c r="B662" s="479" t="s">
        <v>3214</v>
      </c>
      <c r="C662" s="480" t="s">
        <v>267</v>
      </c>
      <c r="D662" s="481">
        <v>177500</v>
      </c>
      <c r="E662" s="479" t="s">
        <v>1383</v>
      </c>
    </row>
    <row r="663" spans="1:5" ht="26.2" customHeight="1" x14ac:dyDescent="0.25">
      <c r="A663" s="478" t="s">
        <v>3215</v>
      </c>
      <c r="B663" s="479" t="s">
        <v>3188</v>
      </c>
      <c r="C663" s="480" t="s">
        <v>267</v>
      </c>
      <c r="D663" s="481">
        <v>4540.1499999999996</v>
      </c>
      <c r="E663" s="479" t="s">
        <v>1752</v>
      </c>
    </row>
    <row r="664" spans="1:5" ht="26.2" customHeight="1" x14ac:dyDescent="0.25">
      <c r="A664" s="478" t="s">
        <v>3216</v>
      </c>
      <c r="B664" s="479" t="s">
        <v>3217</v>
      </c>
      <c r="C664" s="480" t="s">
        <v>267</v>
      </c>
      <c r="D664" s="481">
        <v>75362.02</v>
      </c>
      <c r="E664" s="479" t="s">
        <v>2616</v>
      </c>
    </row>
    <row r="665" spans="1:5" ht="26.2" customHeight="1" x14ac:dyDescent="0.25">
      <c r="A665" s="478" t="s">
        <v>3218</v>
      </c>
      <c r="B665" s="479" t="s">
        <v>3219</v>
      </c>
      <c r="C665" s="480" t="s">
        <v>275</v>
      </c>
      <c r="D665" s="481">
        <v>7036.5</v>
      </c>
      <c r="E665" s="479" t="s">
        <v>2598</v>
      </c>
    </row>
    <row r="666" spans="1:5" ht="26.2" customHeight="1" x14ac:dyDescent="0.25">
      <c r="A666" s="478" t="s">
        <v>3220</v>
      </c>
      <c r="B666" s="479" t="s">
        <v>3221</v>
      </c>
      <c r="C666" s="480" t="s">
        <v>262</v>
      </c>
      <c r="D666" s="481">
        <v>64.83</v>
      </c>
      <c r="E666" s="479" t="s">
        <v>6810</v>
      </c>
    </row>
    <row r="667" spans="1:5" ht="26.2" customHeight="1" x14ac:dyDescent="0.25">
      <c r="A667" s="478" t="s">
        <v>3222</v>
      </c>
      <c r="B667" s="479" t="s">
        <v>3223</v>
      </c>
      <c r="C667" s="480" t="s">
        <v>256</v>
      </c>
      <c r="D667" s="481">
        <v>3609.84</v>
      </c>
      <c r="E667" s="479" t="s">
        <v>1743</v>
      </c>
    </row>
    <row r="668" spans="1:5" ht="26.2" customHeight="1" x14ac:dyDescent="0.25">
      <c r="A668" s="478" t="s">
        <v>3224</v>
      </c>
      <c r="B668" s="479" t="s">
        <v>3223</v>
      </c>
      <c r="C668" s="480" t="s">
        <v>262</v>
      </c>
      <c r="D668" s="481">
        <v>1500</v>
      </c>
      <c r="E668" s="479" t="s">
        <v>1743</v>
      </c>
    </row>
    <row r="669" spans="1:5" ht="26.2" customHeight="1" x14ac:dyDescent="0.25">
      <c r="A669" s="478" t="s">
        <v>3225</v>
      </c>
      <c r="B669" s="479" t="s">
        <v>3226</v>
      </c>
      <c r="C669" s="480" t="s">
        <v>267</v>
      </c>
      <c r="D669" s="481">
        <v>44188.59</v>
      </c>
      <c r="E669" s="479" t="s">
        <v>3227</v>
      </c>
    </row>
    <row r="670" spans="1:5" ht="26.2" customHeight="1" x14ac:dyDescent="0.25">
      <c r="A670" s="478" t="s">
        <v>3228</v>
      </c>
      <c r="B670" s="479" t="s">
        <v>3229</v>
      </c>
      <c r="C670" s="480" t="s">
        <v>275</v>
      </c>
      <c r="D670" s="481">
        <v>16023.15</v>
      </c>
      <c r="E670" s="479" t="s">
        <v>2551</v>
      </c>
    </row>
    <row r="671" spans="1:5" ht="26.2" customHeight="1" x14ac:dyDescent="0.25">
      <c r="A671" s="478" t="s">
        <v>3230</v>
      </c>
      <c r="B671" s="479" t="s">
        <v>3231</v>
      </c>
      <c r="C671" s="480" t="s">
        <v>275</v>
      </c>
      <c r="D671" s="481">
        <v>25499.8</v>
      </c>
      <c r="E671" s="479" t="s">
        <v>2551</v>
      </c>
    </row>
    <row r="672" spans="1:5" ht="26.2" customHeight="1" x14ac:dyDescent="0.25">
      <c r="A672" s="478" t="s">
        <v>3232</v>
      </c>
      <c r="B672" s="479" t="s">
        <v>3233</v>
      </c>
      <c r="C672" s="480" t="s">
        <v>256</v>
      </c>
      <c r="D672" s="481">
        <v>191.83</v>
      </c>
      <c r="E672" s="479" t="s">
        <v>3234</v>
      </c>
    </row>
    <row r="673" spans="1:5" ht="26.2" customHeight="1" x14ac:dyDescent="0.25">
      <c r="A673" s="478" t="s">
        <v>3235</v>
      </c>
      <c r="B673" s="479" t="s">
        <v>3236</v>
      </c>
      <c r="C673" s="480" t="s">
        <v>262</v>
      </c>
      <c r="D673" s="481">
        <v>38.369999999999997</v>
      </c>
      <c r="E673" s="479" t="s">
        <v>3234</v>
      </c>
    </row>
    <row r="674" spans="1:5" ht="26.2" customHeight="1" x14ac:dyDescent="0.25">
      <c r="A674" s="478" t="s">
        <v>3237</v>
      </c>
      <c r="B674" s="479" t="s">
        <v>3238</v>
      </c>
      <c r="C674" s="480" t="s">
        <v>256</v>
      </c>
      <c r="D674" s="481">
        <v>750</v>
      </c>
      <c r="E674" s="479" t="s">
        <v>3239</v>
      </c>
    </row>
    <row r="675" spans="1:5" ht="26.2" customHeight="1" x14ac:dyDescent="0.25">
      <c r="A675" s="478" t="s">
        <v>3240</v>
      </c>
      <c r="B675" s="479" t="s">
        <v>3241</v>
      </c>
      <c r="C675" s="480" t="s">
        <v>262</v>
      </c>
      <c r="D675" s="481">
        <v>150</v>
      </c>
      <c r="E675" s="479" t="s">
        <v>3239</v>
      </c>
    </row>
    <row r="676" spans="1:5" ht="26.2" customHeight="1" x14ac:dyDescent="0.25">
      <c r="A676" s="478" t="s">
        <v>3242</v>
      </c>
      <c r="B676" s="479" t="s">
        <v>3243</v>
      </c>
      <c r="C676" s="480" t="s">
        <v>256</v>
      </c>
      <c r="D676" s="481">
        <v>4166.66</v>
      </c>
      <c r="E676" s="479" t="s">
        <v>3244</v>
      </c>
    </row>
    <row r="677" spans="1:5" ht="26.2" customHeight="1" x14ac:dyDescent="0.25">
      <c r="A677" s="478" t="s">
        <v>3245</v>
      </c>
      <c r="B677" s="479" t="s">
        <v>3221</v>
      </c>
      <c r="C677" s="480" t="s">
        <v>257</v>
      </c>
      <c r="D677" s="481">
        <v>733.33</v>
      </c>
      <c r="E677" s="479" t="s">
        <v>1743</v>
      </c>
    </row>
    <row r="678" spans="1:5" ht="26.2" customHeight="1" x14ac:dyDescent="0.25">
      <c r="A678" s="478" t="s">
        <v>3246</v>
      </c>
      <c r="B678" s="479" t="s">
        <v>3247</v>
      </c>
      <c r="C678" s="480" t="s">
        <v>262</v>
      </c>
      <c r="D678" s="481">
        <v>833.34</v>
      </c>
      <c r="E678" s="479" t="s">
        <v>3244</v>
      </c>
    </row>
    <row r="679" spans="1:5" ht="26.2" customHeight="1" x14ac:dyDescent="0.25">
      <c r="A679" s="478" t="s">
        <v>3248</v>
      </c>
      <c r="B679" s="479" t="s">
        <v>3249</v>
      </c>
      <c r="C679" s="480" t="s">
        <v>256</v>
      </c>
      <c r="D679" s="481">
        <v>2500</v>
      </c>
      <c r="E679" s="479" t="s">
        <v>3250</v>
      </c>
    </row>
    <row r="680" spans="1:5" ht="26.2" customHeight="1" x14ac:dyDescent="0.25">
      <c r="A680" s="478" t="s">
        <v>3251</v>
      </c>
      <c r="B680" s="479" t="s">
        <v>6811</v>
      </c>
      <c r="C680" s="480" t="s">
        <v>262</v>
      </c>
      <c r="D680" s="481">
        <v>500</v>
      </c>
      <c r="E680" s="479" t="s">
        <v>3250</v>
      </c>
    </row>
    <row r="681" spans="1:5" ht="26.2" customHeight="1" x14ac:dyDescent="0.25">
      <c r="A681" s="478" t="s">
        <v>3252</v>
      </c>
      <c r="B681" s="479" t="s">
        <v>3253</v>
      </c>
      <c r="C681" s="480" t="s">
        <v>287</v>
      </c>
      <c r="D681" s="481">
        <v>90000</v>
      </c>
      <c r="E681" s="479" t="s">
        <v>2238</v>
      </c>
    </row>
    <row r="682" spans="1:5" ht="26.2" customHeight="1" x14ac:dyDescent="0.25">
      <c r="A682" s="478" t="s">
        <v>3254</v>
      </c>
      <c r="B682" s="479" t="s">
        <v>3255</v>
      </c>
      <c r="C682" s="480" t="s">
        <v>275</v>
      </c>
      <c r="D682" s="481">
        <v>23807.75</v>
      </c>
      <c r="E682" s="479" t="s">
        <v>710</v>
      </c>
    </row>
    <row r="683" spans="1:5" ht="26.2" customHeight="1" x14ac:dyDescent="0.25">
      <c r="A683" s="478" t="s">
        <v>3256</v>
      </c>
      <c r="B683" s="479" t="s">
        <v>3257</v>
      </c>
      <c r="C683" s="480" t="s">
        <v>267</v>
      </c>
      <c r="D683" s="481">
        <v>14850</v>
      </c>
      <c r="E683" s="479" t="s">
        <v>2551</v>
      </c>
    </row>
    <row r="684" spans="1:5" ht="26.2" customHeight="1" x14ac:dyDescent="0.25">
      <c r="A684" s="478" t="s">
        <v>3258</v>
      </c>
      <c r="B684" s="479" t="s">
        <v>3259</v>
      </c>
      <c r="C684" s="480" t="s">
        <v>267</v>
      </c>
      <c r="D684" s="481">
        <v>15000</v>
      </c>
      <c r="E684" s="479" t="s">
        <v>2181</v>
      </c>
    </row>
    <row r="685" spans="1:5" ht="26.2" customHeight="1" x14ac:dyDescent="0.25">
      <c r="A685" s="478" t="s">
        <v>3260</v>
      </c>
      <c r="B685" s="479" t="s">
        <v>3261</v>
      </c>
      <c r="C685" s="480" t="s">
        <v>267</v>
      </c>
      <c r="D685" s="481">
        <v>61550</v>
      </c>
      <c r="E685" s="479" t="s">
        <v>3262</v>
      </c>
    </row>
    <row r="686" spans="1:5" ht="26.2" customHeight="1" x14ac:dyDescent="0.25">
      <c r="A686" s="478" t="s">
        <v>3263</v>
      </c>
      <c r="B686" s="479" t="s">
        <v>3264</v>
      </c>
      <c r="C686" s="480" t="s">
        <v>267</v>
      </c>
      <c r="D686" s="481">
        <v>27000</v>
      </c>
      <c r="E686" s="479" t="s">
        <v>3262</v>
      </c>
    </row>
    <row r="687" spans="1:5" ht="26.2" customHeight="1" x14ac:dyDescent="0.25">
      <c r="A687" s="478" t="s">
        <v>3265</v>
      </c>
      <c r="B687" s="479" t="s">
        <v>3266</v>
      </c>
      <c r="C687" s="480" t="s">
        <v>267</v>
      </c>
      <c r="D687" s="481">
        <v>10000</v>
      </c>
      <c r="E687" s="479" t="s">
        <v>3262</v>
      </c>
    </row>
    <row r="688" spans="1:5" ht="26.2" customHeight="1" x14ac:dyDescent="0.25">
      <c r="A688" s="478" t="s">
        <v>3267</v>
      </c>
      <c r="B688" s="479" t="s">
        <v>3268</v>
      </c>
      <c r="C688" s="480" t="s">
        <v>1565</v>
      </c>
      <c r="D688" s="481">
        <v>4615.17</v>
      </c>
      <c r="E688" s="479" t="s">
        <v>6812</v>
      </c>
    </row>
    <row r="689" spans="1:5" ht="26.2" customHeight="1" x14ac:dyDescent="0.25">
      <c r="A689" s="478" t="s">
        <v>3269</v>
      </c>
      <c r="B689" s="479" t="s">
        <v>3270</v>
      </c>
      <c r="C689" s="480" t="s">
        <v>267</v>
      </c>
      <c r="D689" s="481">
        <v>20511.990000000002</v>
      </c>
      <c r="E689" s="479" t="s">
        <v>1463</v>
      </c>
    </row>
    <row r="690" spans="1:5" ht="26.2" customHeight="1" x14ac:dyDescent="0.25">
      <c r="A690" s="478" t="s">
        <v>3271</v>
      </c>
      <c r="B690" s="479" t="s">
        <v>3272</v>
      </c>
      <c r="C690" s="480" t="s">
        <v>256</v>
      </c>
      <c r="D690" s="481">
        <v>5000</v>
      </c>
      <c r="E690" s="479" t="s">
        <v>1743</v>
      </c>
    </row>
    <row r="691" spans="1:5" ht="26.2" customHeight="1" x14ac:dyDescent="0.25">
      <c r="A691" s="478" t="s">
        <v>3273</v>
      </c>
      <c r="B691" s="479" t="s">
        <v>3272</v>
      </c>
      <c r="C691" s="480" t="s">
        <v>262</v>
      </c>
      <c r="D691" s="481">
        <v>1050</v>
      </c>
      <c r="E691" s="479" t="s">
        <v>1743</v>
      </c>
    </row>
    <row r="692" spans="1:5" ht="26.2" customHeight="1" x14ac:dyDescent="0.25">
      <c r="A692" s="478" t="s">
        <v>3274</v>
      </c>
      <c r="B692" s="479" t="s">
        <v>3275</v>
      </c>
      <c r="C692" s="480" t="s">
        <v>267</v>
      </c>
      <c r="D692" s="481">
        <v>10540.65</v>
      </c>
      <c r="E692" s="479" t="s">
        <v>1752</v>
      </c>
    </row>
    <row r="693" spans="1:5" ht="26.2" customHeight="1" x14ac:dyDescent="0.25">
      <c r="A693" s="478" t="s">
        <v>3276</v>
      </c>
      <c r="B693" s="479" t="s">
        <v>3277</v>
      </c>
      <c r="C693" s="480" t="s">
        <v>267</v>
      </c>
      <c r="D693" s="481">
        <v>8208.43</v>
      </c>
      <c r="E693" s="479" t="s">
        <v>1752</v>
      </c>
    </row>
    <row r="694" spans="1:5" ht="26.2" customHeight="1" x14ac:dyDescent="0.25">
      <c r="A694" s="478" t="s">
        <v>3278</v>
      </c>
      <c r="B694" s="479" t="s">
        <v>3279</v>
      </c>
      <c r="C694" s="480" t="s">
        <v>267</v>
      </c>
      <c r="D694" s="481">
        <v>16586.439999999999</v>
      </c>
      <c r="E694" s="479" t="s">
        <v>3280</v>
      </c>
    </row>
    <row r="695" spans="1:5" ht="26.2" customHeight="1" x14ac:dyDescent="0.25">
      <c r="A695" s="478" t="s">
        <v>3281</v>
      </c>
      <c r="B695" s="479" t="s">
        <v>3282</v>
      </c>
      <c r="C695" s="480" t="s">
        <v>267</v>
      </c>
      <c r="D695" s="481">
        <v>8919.94</v>
      </c>
      <c r="E695" s="479" t="s">
        <v>3283</v>
      </c>
    </row>
    <row r="696" spans="1:5" ht="26.2" customHeight="1" x14ac:dyDescent="0.25">
      <c r="A696" s="478" t="s">
        <v>3284</v>
      </c>
      <c r="B696" s="479" t="s">
        <v>3285</v>
      </c>
      <c r="C696" s="480" t="s">
        <v>267</v>
      </c>
      <c r="D696" s="481">
        <v>15690</v>
      </c>
      <c r="E696" s="479" t="s">
        <v>3283</v>
      </c>
    </row>
    <row r="697" spans="1:5" ht="26.2" customHeight="1" x14ac:dyDescent="0.25">
      <c r="A697" s="478" t="s">
        <v>3286</v>
      </c>
      <c r="B697" s="479" t="s">
        <v>3287</v>
      </c>
      <c r="C697" s="480" t="s">
        <v>257</v>
      </c>
      <c r="D697" s="481">
        <v>263</v>
      </c>
      <c r="E697" s="479" t="s">
        <v>3288</v>
      </c>
    </row>
    <row r="698" spans="1:5" ht="26.2" customHeight="1" x14ac:dyDescent="0.25">
      <c r="A698" s="478" t="s">
        <v>3289</v>
      </c>
      <c r="B698" s="479" t="s">
        <v>3290</v>
      </c>
      <c r="C698" s="480" t="s">
        <v>257</v>
      </c>
      <c r="D698" s="481">
        <v>263</v>
      </c>
      <c r="E698" s="479" t="s">
        <v>3288</v>
      </c>
    </row>
    <row r="699" spans="1:5" ht="26.2" customHeight="1" x14ac:dyDescent="0.25">
      <c r="A699" s="478" t="s">
        <v>3291</v>
      </c>
      <c r="B699" s="479" t="s">
        <v>3292</v>
      </c>
      <c r="C699" s="480" t="s">
        <v>257</v>
      </c>
      <c r="D699" s="481">
        <v>510</v>
      </c>
      <c r="E699" s="479" t="s">
        <v>3293</v>
      </c>
    </row>
    <row r="700" spans="1:5" ht="26.2" customHeight="1" x14ac:dyDescent="0.25">
      <c r="A700" s="478" t="s">
        <v>3294</v>
      </c>
      <c r="B700" s="479" t="s">
        <v>3295</v>
      </c>
      <c r="C700" s="480" t="s">
        <v>257</v>
      </c>
      <c r="D700" s="481">
        <v>263</v>
      </c>
      <c r="E700" s="479" t="s">
        <v>3288</v>
      </c>
    </row>
    <row r="701" spans="1:5" ht="26.2" customHeight="1" x14ac:dyDescent="0.25">
      <c r="A701" s="864" t="s">
        <v>3296</v>
      </c>
      <c r="B701" s="865"/>
      <c r="C701" s="866" t="s">
        <v>257</v>
      </c>
      <c r="D701" s="867">
        <v>263</v>
      </c>
      <c r="E701" s="865" t="s">
        <v>3288</v>
      </c>
    </row>
    <row r="702" spans="1:5" ht="26.2" customHeight="1" x14ac:dyDescent="0.25">
      <c r="A702" s="493" t="s">
        <v>3297</v>
      </c>
      <c r="B702" s="861" t="s">
        <v>3298</v>
      </c>
      <c r="C702" s="862" t="s">
        <v>257</v>
      </c>
      <c r="D702" s="863">
        <v>1178</v>
      </c>
      <c r="E702" s="861" t="s">
        <v>3299</v>
      </c>
    </row>
    <row r="703" spans="1:5" ht="26.2" customHeight="1" x14ac:dyDescent="0.25">
      <c r="A703" s="478" t="s">
        <v>3300</v>
      </c>
      <c r="B703" s="479" t="s">
        <v>3301</v>
      </c>
      <c r="C703" s="480" t="s">
        <v>257</v>
      </c>
      <c r="D703" s="481">
        <v>2650</v>
      </c>
      <c r="E703" s="479" t="s">
        <v>3302</v>
      </c>
    </row>
    <row r="704" spans="1:5" ht="26.2" customHeight="1" x14ac:dyDescent="0.25">
      <c r="A704" s="478" t="s">
        <v>3303</v>
      </c>
      <c r="B704" s="479" t="s">
        <v>3304</v>
      </c>
      <c r="C704" s="480" t="s">
        <v>257</v>
      </c>
      <c r="D704" s="481">
        <v>300</v>
      </c>
      <c r="E704" s="479" t="s">
        <v>3305</v>
      </c>
    </row>
    <row r="705" spans="1:5" ht="26.2" customHeight="1" x14ac:dyDescent="0.25">
      <c r="A705" s="478" t="s">
        <v>3306</v>
      </c>
      <c r="B705" s="479" t="s">
        <v>3307</v>
      </c>
      <c r="C705" s="480" t="s">
        <v>257</v>
      </c>
      <c r="D705" s="481">
        <v>300</v>
      </c>
      <c r="E705" s="479" t="s">
        <v>3305</v>
      </c>
    </row>
    <row r="706" spans="1:5" ht="26.2" customHeight="1" x14ac:dyDescent="0.25">
      <c r="A706" s="478" t="s">
        <v>3308</v>
      </c>
      <c r="B706" s="479" t="s">
        <v>3309</v>
      </c>
      <c r="C706" s="480" t="s">
        <v>257</v>
      </c>
      <c r="D706" s="481">
        <v>1800</v>
      </c>
      <c r="E706" s="479" t="s">
        <v>3305</v>
      </c>
    </row>
    <row r="707" spans="1:5" ht="26.2" customHeight="1" x14ac:dyDescent="0.25">
      <c r="A707" s="478" t="s">
        <v>3310</v>
      </c>
      <c r="B707" s="479" t="s">
        <v>3311</v>
      </c>
      <c r="C707" s="480" t="s">
        <v>257</v>
      </c>
      <c r="D707" s="481">
        <v>300</v>
      </c>
      <c r="E707" s="479" t="s">
        <v>6813</v>
      </c>
    </row>
    <row r="708" spans="1:5" ht="26.2" customHeight="1" x14ac:dyDescent="0.25">
      <c r="A708" s="478" t="s">
        <v>3312</v>
      </c>
      <c r="B708" s="479" t="s">
        <v>3313</v>
      </c>
      <c r="C708" s="480" t="s">
        <v>257</v>
      </c>
      <c r="D708" s="481">
        <v>155</v>
      </c>
      <c r="E708" s="479" t="s">
        <v>3314</v>
      </c>
    </row>
    <row r="709" spans="1:5" ht="26.2" customHeight="1" x14ac:dyDescent="0.25">
      <c r="A709" s="478" t="s">
        <v>3315</v>
      </c>
      <c r="B709" s="479" t="s">
        <v>3316</v>
      </c>
      <c r="C709" s="480" t="s">
        <v>267</v>
      </c>
      <c r="D709" s="481">
        <v>20000</v>
      </c>
      <c r="E709" s="479" t="s">
        <v>3317</v>
      </c>
    </row>
    <row r="710" spans="1:5" ht="26.2" customHeight="1" x14ac:dyDescent="0.25">
      <c r="A710" s="478" t="s">
        <v>3318</v>
      </c>
      <c r="B710" s="479" t="s">
        <v>3319</v>
      </c>
      <c r="C710" s="480" t="s">
        <v>267</v>
      </c>
      <c r="D710" s="481">
        <v>60000</v>
      </c>
      <c r="E710" s="479" t="s">
        <v>1466</v>
      </c>
    </row>
    <row r="711" spans="1:5" ht="26.2" customHeight="1" x14ac:dyDescent="0.25">
      <c r="A711" s="478" t="s">
        <v>3320</v>
      </c>
      <c r="B711" s="479" t="s">
        <v>3321</v>
      </c>
      <c r="C711" s="480" t="s">
        <v>267</v>
      </c>
      <c r="D711" s="481">
        <v>80000</v>
      </c>
      <c r="E711" s="479" t="s">
        <v>1466</v>
      </c>
    </row>
    <row r="712" spans="1:5" ht="26.2" customHeight="1" x14ac:dyDescent="0.25">
      <c r="A712" s="478" t="s">
        <v>3322</v>
      </c>
      <c r="B712" s="479" t="s">
        <v>3323</v>
      </c>
      <c r="C712" s="480" t="s">
        <v>257</v>
      </c>
      <c r="D712" s="481">
        <v>1040</v>
      </c>
      <c r="E712" s="479" t="s">
        <v>5689</v>
      </c>
    </row>
    <row r="713" spans="1:5" ht="26.2" customHeight="1" x14ac:dyDescent="0.25">
      <c r="A713" s="478" t="s">
        <v>3324</v>
      </c>
      <c r="B713" s="479" t="s">
        <v>3325</v>
      </c>
      <c r="C713" s="480" t="s">
        <v>257</v>
      </c>
      <c r="D713" s="481">
        <v>4740</v>
      </c>
      <c r="E713" s="479" t="s">
        <v>3326</v>
      </c>
    </row>
    <row r="714" spans="1:5" ht="26.2" customHeight="1" x14ac:dyDescent="0.25">
      <c r="A714" s="478" t="s">
        <v>3327</v>
      </c>
      <c r="B714" s="479" t="s">
        <v>3328</v>
      </c>
      <c r="C714" s="480" t="s">
        <v>257</v>
      </c>
      <c r="D714" s="481">
        <v>3900</v>
      </c>
      <c r="E714" s="479" t="s">
        <v>3329</v>
      </c>
    </row>
    <row r="715" spans="1:5" ht="26.2" customHeight="1" x14ac:dyDescent="0.25">
      <c r="A715" s="478" t="s">
        <v>3330</v>
      </c>
      <c r="B715" s="479" t="s">
        <v>3331</v>
      </c>
      <c r="C715" s="480" t="s">
        <v>257</v>
      </c>
      <c r="D715" s="481">
        <v>1473</v>
      </c>
      <c r="E715" s="479" t="s">
        <v>3332</v>
      </c>
    </row>
    <row r="716" spans="1:5" ht="26.2" customHeight="1" x14ac:dyDescent="0.25">
      <c r="A716" s="478" t="s">
        <v>3333</v>
      </c>
      <c r="B716" s="479" t="s">
        <v>3334</v>
      </c>
      <c r="C716" s="480" t="s">
        <v>257</v>
      </c>
      <c r="D716" s="481">
        <v>4827</v>
      </c>
      <c r="E716" s="479" t="s">
        <v>3335</v>
      </c>
    </row>
    <row r="717" spans="1:5" ht="26.2" customHeight="1" x14ac:dyDescent="0.25">
      <c r="A717" s="478" t="s">
        <v>3336</v>
      </c>
      <c r="B717" s="479" t="s">
        <v>3337</v>
      </c>
      <c r="C717" s="480" t="s">
        <v>257</v>
      </c>
      <c r="D717" s="481">
        <v>976</v>
      </c>
      <c r="E717" s="479" t="s">
        <v>3338</v>
      </c>
    </row>
    <row r="718" spans="1:5" ht="26.2" customHeight="1" x14ac:dyDescent="0.25">
      <c r="A718" s="478" t="s">
        <v>3339</v>
      </c>
      <c r="B718" s="479" t="s">
        <v>3340</v>
      </c>
      <c r="C718" s="480" t="s">
        <v>257</v>
      </c>
      <c r="D718" s="481">
        <v>263</v>
      </c>
      <c r="E718" s="479" t="s">
        <v>3288</v>
      </c>
    </row>
    <row r="719" spans="1:5" ht="26.2" customHeight="1" x14ac:dyDescent="0.25">
      <c r="A719" s="478" t="s">
        <v>3341</v>
      </c>
      <c r="B719" s="479" t="s">
        <v>3342</v>
      </c>
      <c r="C719" s="480" t="s">
        <v>267</v>
      </c>
      <c r="D719" s="481">
        <v>30000</v>
      </c>
      <c r="E719" s="479" t="s">
        <v>1466</v>
      </c>
    </row>
    <row r="720" spans="1:5" ht="26.2" customHeight="1" x14ac:dyDescent="0.25">
      <c r="A720" s="478" t="s">
        <v>3343</v>
      </c>
      <c r="B720" s="479" t="s">
        <v>3344</v>
      </c>
      <c r="C720" s="480" t="s">
        <v>267</v>
      </c>
      <c r="D720" s="481">
        <v>52500</v>
      </c>
      <c r="E720" s="479" t="s">
        <v>3345</v>
      </c>
    </row>
    <row r="721" spans="1:5" ht="26.2" customHeight="1" x14ac:dyDescent="0.25">
      <c r="A721" s="478" t="s">
        <v>3346</v>
      </c>
      <c r="B721" s="479" t="s">
        <v>3347</v>
      </c>
      <c r="C721" s="480" t="s">
        <v>267</v>
      </c>
      <c r="D721" s="481">
        <v>1000</v>
      </c>
      <c r="E721" s="479" t="s">
        <v>3345</v>
      </c>
    </row>
    <row r="722" spans="1:5" ht="26.2" customHeight="1" x14ac:dyDescent="0.25">
      <c r="A722" s="478" t="s">
        <v>3348</v>
      </c>
      <c r="B722" s="479" t="s">
        <v>3349</v>
      </c>
      <c r="C722" s="480" t="s">
        <v>267</v>
      </c>
      <c r="D722" s="481">
        <v>2200</v>
      </c>
      <c r="E722" s="479" t="s">
        <v>3350</v>
      </c>
    </row>
    <row r="723" spans="1:5" ht="26.2" customHeight="1" x14ac:dyDescent="0.25">
      <c r="A723" s="478" t="s">
        <v>3351</v>
      </c>
      <c r="B723" s="479" t="s">
        <v>3352</v>
      </c>
      <c r="C723" s="480" t="s">
        <v>267</v>
      </c>
      <c r="D723" s="481">
        <v>17497</v>
      </c>
      <c r="E723" s="479" t="s">
        <v>3353</v>
      </c>
    </row>
    <row r="724" spans="1:5" ht="26.2" customHeight="1" x14ac:dyDescent="0.25">
      <c r="A724" s="478" t="s">
        <v>3354</v>
      </c>
      <c r="B724" s="479" t="s">
        <v>3355</v>
      </c>
      <c r="C724" s="480" t="s">
        <v>267</v>
      </c>
      <c r="D724" s="481">
        <v>1830</v>
      </c>
      <c r="E724" s="479" t="s">
        <v>3356</v>
      </c>
    </row>
    <row r="725" spans="1:5" ht="26.2" customHeight="1" x14ac:dyDescent="0.25">
      <c r="A725" s="478" t="s">
        <v>3357</v>
      </c>
      <c r="B725" s="479" t="s">
        <v>3358</v>
      </c>
      <c r="C725" s="480" t="s">
        <v>256</v>
      </c>
      <c r="D725" s="481">
        <v>15000</v>
      </c>
      <c r="E725" s="479" t="s">
        <v>3359</v>
      </c>
    </row>
    <row r="726" spans="1:5" ht="26.2" customHeight="1" x14ac:dyDescent="0.25">
      <c r="A726" s="478" t="s">
        <v>3360</v>
      </c>
      <c r="B726" s="479" t="s">
        <v>3361</v>
      </c>
      <c r="C726" s="480" t="s">
        <v>256</v>
      </c>
      <c r="D726" s="481">
        <v>88288</v>
      </c>
      <c r="E726" s="479" t="s">
        <v>3359</v>
      </c>
    </row>
    <row r="727" spans="1:5" ht="26.2" customHeight="1" x14ac:dyDescent="0.25">
      <c r="A727" s="478" t="s">
        <v>3362</v>
      </c>
      <c r="B727" s="479" t="s">
        <v>6814</v>
      </c>
      <c r="C727" s="480" t="s">
        <v>267</v>
      </c>
      <c r="D727" s="481">
        <v>6500</v>
      </c>
      <c r="E727" s="479" t="s">
        <v>3363</v>
      </c>
    </row>
    <row r="728" spans="1:5" ht="26.2" customHeight="1" x14ac:dyDescent="0.25">
      <c r="A728" s="478" t="s">
        <v>3364</v>
      </c>
      <c r="B728" s="479" t="s">
        <v>3365</v>
      </c>
      <c r="C728" s="480" t="s">
        <v>267</v>
      </c>
      <c r="D728" s="481">
        <v>19500</v>
      </c>
      <c r="E728" s="479" t="s">
        <v>3363</v>
      </c>
    </row>
    <row r="729" spans="1:5" ht="26.2" customHeight="1" x14ac:dyDescent="0.25">
      <c r="A729" s="478" t="s">
        <v>3366</v>
      </c>
      <c r="B729" s="479" t="s">
        <v>3367</v>
      </c>
      <c r="C729" s="480" t="s">
        <v>267</v>
      </c>
      <c r="D729" s="481">
        <v>19500</v>
      </c>
      <c r="E729" s="479" t="s">
        <v>3363</v>
      </c>
    </row>
    <row r="730" spans="1:5" ht="26.2" customHeight="1" x14ac:dyDescent="0.25">
      <c r="A730" s="478" t="s">
        <v>3368</v>
      </c>
      <c r="B730" s="479" t="s">
        <v>3369</v>
      </c>
      <c r="C730" s="480" t="s">
        <v>267</v>
      </c>
      <c r="D730" s="481">
        <v>3088.14</v>
      </c>
      <c r="E730" s="479" t="s">
        <v>1467</v>
      </c>
    </row>
    <row r="731" spans="1:5" ht="26.2" customHeight="1" x14ac:dyDescent="0.25">
      <c r="A731" s="478" t="s">
        <v>3370</v>
      </c>
      <c r="B731" s="479" t="s">
        <v>3371</v>
      </c>
      <c r="C731" s="480" t="s">
        <v>267</v>
      </c>
      <c r="D731" s="481">
        <v>8375.6200000000008</v>
      </c>
      <c r="E731" s="479" t="s">
        <v>1467</v>
      </c>
    </row>
    <row r="732" spans="1:5" ht="26.2" customHeight="1" x14ac:dyDescent="0.25">
      <c r="A732" s="478" t="s">
        <v>3372</v>
      </c>
      <c r="B732" s="479" t="s">
        <v>3373</v>
      </c>
      <c r="C732" s="480" t="s">
        <v>267</v>
      </c>
      <c r="D732" s="481">
        <v>4385.21</v>
      </c>
      <c r="E732" s="479" t="s">
        <v>1467</v>
      </c>
    </row>
    <row r="733" spans="1:5" ht="26.2" customHeight="1" x14ac:dyDescent="0.25">
      <c r="A733" s="478" t="s">
        <v>3374</v>
      </c>
      <c r="B733" s="479" t="s">
        <v>3375</v>
      </c>
      <c r="C733" s="480" t="s">
        <v>267</v>
      </c>
      <c r="D733" s="481">
        <v>14929</v>
      </c>
      <c r="E733" s="479" t="s">
        <v>3376</v>
      </c>
    </row>
    <row r="734" spans="1:5" ht="26.2" customHeight="1" x14ac:dyDescent="0.25">
      <c r="A734" s="478" t="s">
        <v>3377</v>
      </c>
      <c r="B734" s="479" t="s">
        <v>3378</v>
      </c>
      <c r="C734" s="480" t="s">
        <v>267</v>
      </c>
      <c r="D734" s="481">
        <v>5.22</v>
      </c>
      <c r="E734" s="479" t="s">
        <v>1741</v>
      </c>
    </row>
    <row r="735" spans="1:5" ht="26.2" customHeight="1" x14ac:dyDescent="0.25">
      <c r="A735" s="478" t="s">
        <v>3379</v>
      </c>
      <c r="B735" s="479" t="s">
        <v>3380</v>
      </c>
      <c r="C735" s="480" t="s">
        <v>267</v>
      </c>
      <c r="D735" s="481">
        <v>19584</v>
      </c>
      <c r="E735" s="479" t="s">
        <v>1741</v>
      </c>
    </row>
    <row r="736" spans="1:5" ht="26.2" customHeight="1" x14ac:dyDescent="0.25">
      <c r="A736" s="478" t="s">
        <v>3381</v>
      </c>
      <c r="B736" s="479" t="s">
        <v>3382</v>
      </c>
      <c r="C736" s="480" t="s">
        <v>1565</v>
      </c>
      <c r="D736" s="481">
        <v>15367.86</v>
      </c>
      <c r="E736" s="479" t="s">
        <v>2746</v>
      </c>
    </row>
    <row r="737" spans="1:5" ht="26.2" customHeight="1" x14ac:dyDescent="0.25">
      <c r="A737" s="478" t="s">
        <v>3383</v>
      </c>
      <c r="B737" s="479" t="s">
        <v>3384</v>
      </c>
      <c r="C737" s="480" t="s">
        <v>1565</v>
      </c>
      <c r="D737" s="481">
        <v>28728.87</v>
      </c>
      <c r="E737" s="479" t="s">
        <v>3385</v>
      </c>
    </row>
    <row r="738" spans="1:5" ht="26.2" customHeight="1" x14ac:dyDescent="0.25">
      <c r="A738" s="478" t="s">
        <v>3386</v>
      </c>
      <c r="B738" s="479" t="s">
        <v>3387</v>
      </c>
      <c r="C738" s="480" t="s">
        <v>267</v>
      </c>
      <c r="D738" s="481">
        <v>70000</v>
      </c>
      <c r="E738" s="479" t="s">
        <v>1466</v>
      </c>
    </row>
    <row r="739" spans="1:5" ht="26.2" customHeight="1" x14ac:dyDescent="0.25">
      <c r="A739" s="478" t="s">
        <v>3388</v>
      </c>
      <c r="B739" s="479" t="s">
        <v>3389</v>
      </c>
      <c r="C739" s="480" t="s">
        <v>267</v>
      </c>
      <c r="D739" s="481">
        <v>31190</v>
      </c>
      <c r="E739" s="479" t="s">
        <v>1466</v>
      </c>
    </row>
    <row r="740" spans="1:5" ht="26.2" customHeight="1" x14ac:dyDescent="0.25">
      <c r="A740" s="478" t="s">
        <v>3391</v>
      </c>
      <c r="B740" s="479" t="s">
        <v>3392</v>
      </c>
      <c r="C740" s="480" t="s">
        <v>258</v>
      </c>
      <c r="D740" s="481">
        <v>300</v>
      </c>
      <c r="E740" s="479" t="s">
        <v>3393</v>
      </c>
    </row>
    <row r="741" spans="1:5" ht="26.2" customHeight="1" x14ac:dyDescent="0.25">
      <c r="A741" s="478" t="s">
        <v>3394</v>
      </c>
      <c r="B741" s="479" t="s">
        <v>3395</v>
      </c>
      <c r="C741" s="480" t="s">
        <v>262</v>
      </c>
      <c r="D741" s="481">
        <v>60</v>
      </c>
      <c r="E741" s="479" t="s">
        <v>3393</v>
      </c>
    </row>
    <row r="742" spans="1:5" ht="26.2" customHeight="1" x14ac:dyDescent="0.25">
      <c r="A742" s="478" t="s">
        <v>3396</v>
      </c>
      <c r="B742" s="479" t="s">
        <v>3397</v>
      </c>
      <c r="C742" s="480" t="s">
        <v>262</v>
      </c>
      <c r="D742" s="481">
        <v>400</v>
      </c>
      <c r="E742" s="479" t="s">
        <v>3398</v>
      </c>
    </row>
    <row r="743" spans="1:5" ht="26.2" customHeight="1" x14ac:dyDescent="0.25">
      <c r="A743" s="478" t="s">
        <v>3399</v>
      </c>
      <c r="B743" s="479" t="s">
        <v>3400</v>
      </c>
      <c r="C743" s="480" t="s">
        <v>262</v>
      </c>
      <c r="D743" s="481">
        <v>600</v>
      </c>
      <c r="E743" s="479" t="s">
        <v>3401</v>
      </c>
    </row>
    <row r="744" spans="1:5" ht="26.2" customHeight="1" x14ac:dyDescent="0.25">
      <c r="A744" s="478" t="s">
        <v>3402</v>
      </c>
      <c r="B744" s="479" t="s">
        <v>3403</v>
      </c>
      <c r="C744" s="480" t="s">
        <v>267</v>
      </c>
      <c r="D744" s="481">
        <v>10000</v>
      </c>
      <c r="E744" s="479" t="s">
        <v>2154</v>
      </c>
    </row>
    <row r="745" spans="1:5" ht="26.2" customHeight="1" x14ac:dyDescent="0.25">
      <c r="A745" s="478" t="s">
        <v>3404</v>
      </c>
      <c r="B745" s="479" t="s">
        <v>3405</v>
      </c>
      <c r="C745" s="480" t="s">
        <v>267</v>
      </c>
      <c r="D745" s="481">
        <v>8125</v>
      </c>
      <c r="E745" s="479" t="s">
        <v>3406</v>
      </c>
    </row>
    <row r="746" spans="1:5" ht="26.2" customHeight="1" x14ac:dyDescent="0.25">
      <c r="A746" s="478" t="s">
        <v>3407</v>
      </c>
      <c r="B746" s="479" t="s">
        <v>3408</v>
      </c>
      <c r="C746" s="480" t="s">
        <v>267</v>
      </c>
      <c r="D746" s="481">
        <v>35000</v>
      </c>
      <c r="E746" s="479" t="s">
        <v>3409</v>
      </c>
    </row>
    <row r="747" spans="1:5" ht="26.2" customHeight="1" x14ac:dyDescent="0.25">
      <c r="A747" s="478" t="s">
        <v>3410</v>
      </c>
      <c r="B747" s="479" t="s">
        <v>3411</v>
      </c>
      <c r="C747" s="480" t="s">
        <v>267</v>
      </c>
      <c r="D747" s="481">
        <v>15000</v>
      </c>
      <c r="E747" s="479" t="s">
        <v>6815</v>
      </c>
    </row>
    <row r="748" spans="1:5" ht="26.2" customHeight="1" x14ac:dyDescent="0.25">
      <c r="A748" s="478" t="s">
        <v>3412</v>
      </c>
      <c r="B748" s="479" t="s">
        <v>3413</v>
      </c>
      <c r="C748" s="480" t="s">
        <v>267</v>
      </c>
      <c r="D748" s="481">
        <v>6455.5</v>
      </c>
      <c r="E748" s="479" t="s">
        <v>2251</v>
      </c>
    </row>
    <row r="749" spans="1:5" ht="26.2" customHeight="1" x14ac:dyDescent="0.25">
      <c r="A749" s="478" t="s">
        <v>3414</v>
      </c>
      <c r="B749" s="479" t="s">
        <v>3415</v>
      </c>
      <c r="C749" s="480" t="s">
        <v>267</v>
      </c>
      <c r="D749" s="481">
        <v>8000</v>
      </c>
      <c r="E749" s="479" t="s">
        <v>2261</v>
      </c>
    </row>
    <row r="750" spans="1:5" ht="26.2" customHeight="1" x14ac:dyDescent="0.25">
      <c r="A750" s="478" t="s">
        <v>3416</v>
      </c>
      <c r="B750" s="479" t="s">
        <v>3417</v>
      </c>
      <c r="C750" s="480" t="s">
        <v>275</v>
      </c>
      <c r="D750" s="481">
        <v>34151</v>
      </c>
      <c r="E750" s="479" t="s">
        <v>2182</v>
      </c>
    </row>
    <row r="751" spans="1:5" ht="26.2" customHeight="1" x14ac:dyDescent="0.25">
      <c r="A751" s="864" t="s">
        <v>3418</v>
      </c>
      <c r="B751" s="865" t="s">
        <v>3419</v>
      </c>
      <c r="C751" s="866" t="s">
        <v>267</v>
      </c>
      <c r="D751" s="867">
        <v>1540</v>
      </c>
      <c r="E751" s="865" t="s">
        <v>1467</v>
      </c>
    </row>
    <row r="752" spans="1:5" ht="26.2" customHeight="1" x14ac:dyDescent="0.25">
      <c r="A752" s="493" t="s">
        <v>3420</v>
      </c>
      <c r="B752" s="861" t="s">
        <v>3421</v>
      </c>
      <c r="C752" s="862" t="s">
        <v>257</v>
      </c>
      <c r="D752" s="863">
        <v>9792.59</v>
      </c>
      <c r="E752" s="861" t="s">
        <v>2591</v>
      </c>
    </row>
    <row r="753" spans="1:5" ht="26.2" customHeight="1" x14ac:dyDescent="0.25">
      <c r="A753" s="478" t="s">
        <v>3422</v>
      </c>
      <c r="B753" s="479" t="s">
        <v>3423</v>
      </c>
      <c r="C753" s="480" t="s">
        <v>257</v>
      </c>
      <c r="D753" s="481">
        <v>392.5</v>
      </c>
      <c r="E753" s="479" t="s">
        <v>3424</v>
      </c>
    </row>
    <row r="754" spans="1:5" ht="26.2" customHeight="1" x14ac:dyDescent="0.25">
      <c r="A754" s="478" t="s">
        <v>3425</v>
      </c>
      <c r="B754" s="479" t="s">
        <v>3426</v>
      </c>
      <c r="C754" s="480" t="s">
        <v>257</v>
      </c>
      <c r="D754" s="481">
        <v>130.83000000000001</v>
      </c>
      <c r="E754" s="479" t="s">
        <v>3427</v>
      </c>
    </row>
    <row r="755" spans="1:5" ht="26.2" customHeight="1" x14ac:dyDescent="0.25">
      <c r="A755" s="478" t="s">
        <v>3428</v>
      </c>
      <c r="B755" s="479" t="s">
        <v>3429</v>
      </c>
      <c r="C755" s="480" t="s">
        <v>257</v>
      </c>
      <c r="D755" s="481">
        <v>3665</v>
      </c>
      <c r="E755" s="479" t="s">
        <v>2591</v>
      </c>
    </row>
    <row r="756" spans="1:5" ht="26.2" customHeight="1" x14ac:dyDescent="0.25">
      <c r="A756" s="478" t="s">
        <v>3430</v>
      </c>
      <c r="B756" s="479" t="s">
        <v>3431</v>
      </c>
      <c r="C756" s="480" t="s">
        <v>257</v>
      </c>
      <c r="D756" s="481">
        <v>126.67</v>
      </c>
      <c r="E756" s="479" t="s">
        <v>3432</v>
      </c>
    </row>
    <row r="757" spans="1:5" ht="26.2" customHeight="1" x14ac:dyDescent="0.25">
      <c r="A757" s="478" t="s">
        <v>3433</v>
      </c>
      <c r="B757" s="479" t="s">
        <v>3434</v>
      </c>
      <c r="C757" s="480" t="s">
        <v>257</v>
      </c>
      <c r="D757" s="481">
        <v>166.67</v>
      </c>
      <c r="E757" s="479" t="s">
        <v>3435</v>
      </c>
    </row>
    <row r="758" spans="1:5" ht="26.2" customHeight="1" x14ac:dyDescent="0.25">
      <c r="A758" s="478" t="s">
        <v>3436</v>
      </c>
      <c r="B758" s="479" t="s">
        <v>3437</v>
      </c>
      <c r="C758" s="480" t="s">
        <v>257</v>
      </c>
      <c r="D758" s="481">
        <v>125</v>
      </c>
      <c r="E758" s="479" t="s">
        <v>3438</v>
      </c>
    </row>
    <row r="759" spans="1:5" ht="26.2" customHeight="1" x14ac:dyDescent="0.25">
      <c r="A759" s="478" t="s">
        <v>3439</v>
      </c>
      <c r="B759" s="479" t="s">
        <v>3440</v>
      </c>
      <c r="C759" s="480" t="s">
        <v>257</v>
      </c>
      <c r="D759" s="481">
        <v>126.67</v>
      </c>
      <c r="E759" s="479" t="s">
        <v>6816</v>
      </c>
    </row>
    <row r="760" spans="1:5" ht="26.2" customHeight="1" x14ac:dyDescent="0.25">
      <c r="A760" s="478" t="s">
        <v>3441</v>
      </c>
      <c r="B760" s="479" t="s">
        <v>3442</v>
      </c>
      <c r="C760" s="480" t="s">
        <v>257</v>
      </c>
      <c r="D760" s="481">
        <v>1016.67</v>
      </c>
      <c r="E760" s="479" t="s">
        <v>3443</v>
      </c>
    </row>
    <row r="761" spans="1:5" ht="26.2" customHeight="1" x14ac:dyDescent="0.25">
      <c r="A761" s="478" t="s">
        <v>3444</v>
      </c>
      <c r="B761" s="479" t="s">
        <v>3445</v>
      </c>
      <c r="C761" s="480" t="s">
        <v>257</v>
      </c>
      <c r="D761" s="481">
        <v>83.33</v>
      </c>
      <c r="E761" s="479" t="s">
        <v>3446</v>
      </c>
    </row>
    <row r="762" spans="1:5" ht="26.2" customHeight="1" x14ac:dyDescent="0.25">
      <c r="A762" s="478" t="s">
        <v>3447</v>
      </c>
      <c r="B762" s="479" t="s">
        <v>3448</v>
      </c>
      <c r="C762" s="480" t="s">
        <v>257</v>
      </c>
      <c r="D762" s="481">
        <v>208.33</v>
      </c>
      <c r="E762" s="479" t="s">
        <v>3443</v>
      </c>
    </row>
    <row r="763" spans="1:5" ht="26.2" customHeight="1" x14ac:dyDescent="0.25">
      <c r="A763" s="478" t="s">
        <v>3449</v>
      </c>
      <c r="B763" s="479" t="s">
        <v>3450</v>
      </c>
      <c r="C763" s="480" t="s">
        <v>257</v>
      </c>
      <c r="D763" s="481">
        <v>166.67</v>
      </c>
      <c r="E763" s="479" t="s">
        <v>3451</v>
      </c>
    </row>
    <row r="764" spans="1:5" ht="26.2" customHeight="1" x14ac:dyDescent="0.25">
      <c r="A764" s="478" t="s">
        <v>3452</v>
      </c>
      <c r="B764" s="479" t="s">
        <v>3453</v>
      </c>
      <c r="C764" s="480" t="s">
        <v>257</v>
      </c>
      <c r="D764" s="481">
        <v>83.33</v>
      </c>
      <c r="E764" s="479" t="s">
        <v>6817</v>
      </c>
    </row>
    <row r="765" spans="1:5" ht="26.2" customHeight="1" x14ac:dyDescent="0.25">
      <c r="A765" s="478" t="s">
        <v>3454</v>
      </c>
      <c r="B765" s="479" t="s">
        <v>3455</v>
      </c>
      <c r="C765" s="480" t="s">
        <v>257</v>
      </c>
      <c r="D765" s="481">
        <v>229.17</v>
      </c>
      <c r="E765" s="479" t="s">
        <v>3438</v>
      </c>
    </row>
    <row r="766" spans="1:5" ht="26.2" customHeight="1" x14ac:dyDescent="0.25">
      <c r="A766" s="478" t="s">
        <v>3456</v>
      </c>
      <c r="B766" s="479" t="s">
        <v>3457</v>
      </c>
      <c r="C766" s="480" t="s">
        <v>257</v>
      </c>
      <c r="D766" s="481">
        <v>62.5</v>
      </c>
      <c r="E766" s="479" t="s">
        <v>3443</v>
      </c>
    </row>
    <row r="767" spans="1:5" ht="26.2" customHeight="1" x14ac:dyDescent="0.25">
      <c r="A767" s="478" t="s">
        <v>3458</v>
      </c>
      <c r="B767" s="479" t="s">
        <v>3459</v>
      </c>
      <c r="C767" s="480" t="s">
        <v>257</v>
      </c>
      <c r="D767" s="481">
        <v>3330</v>
      </c>
      <c r="E767" s="479" t="s">
        <v>1100</v>
      </c>
    </row>
    <row r="768" spans="1:5" ht="26.2" customHeight="1" x14ac:dyDescent="0.25">
      <c r="A768" s="478" t="s">
        <v>3460</v>
      </c>
      <c r="B768" s="479" t="s">
        <v>3461</v>
      </c>
      <c r="C768" s="480" t="s">
        <v>267</v>
      </c>
      <c r="D768" s="481">
        <v>1148.51</v>
      </c>
      <c r="E768" s="479" t="s">
        <v>1467</v>
      </c>
    </row>
    <row r="769" spans="1:5" ht="26.2" customHeight="1" x14ac:dyDescent="0.25">
      <c r="A769" s="478" t="s">
        <v>3462</v>
      </c>
      <c r="B769" s="479" t="s">
        <v>3463</v>
      </c>
      <c r="C769" s="480" t="s">
        <v>256</v>
      </c>
      <c r="D769" s="481">
        <v>4000</v>
      </c>
      <c r="E769" s="479" t="s">
        <v>3464</v>
      </c>
    </row>
    <row r="770" spans="1:5" ht="26.2" customHeight="1" x14ac:dyDescent="0.25">
      <c r="A770" s="478" t="s">
        <v>3466</v>
      </c>
      <c r="B770" s="479" t="s">
        <v>3467</v>
      </c>
      <c r="C770" s="480" t="s">
        <v>267</v>
      </c>
      <c r="D770" s="481">
        <v>3000</v>
      </c>
      <c r="E770" s="479" t="s">
        <v>1546</v>
      </c>
    </row>
    <row r="771" spans="1:5" ht="26.2" customHeight="1" x14ac:dyDescent="0.25">
      <c r="A771" s="478" t="s">
        <v>3468</v>
      </c>
      <c r="B771" s="479" t="s">
        <v>6818</v>
      </c>
      <c r="C771" s="480" t="s">
        <v>267</v>
      </c>
      <c r="D771" s="481">
        <v>3642.46</v>
      </c>
      <c r="E771" s="479" t="s">
        <v>1467</v>
      </c>
    </row>
    <row r="772" spans="1:5" ht="26.2" customHeight="1" x14ac:dyDescent="0.25">
      <c r="A772" s="478" t="s">
        <v>3469</v>
      </c>
      <c r="B772" s="479" t="s">
        <v>3470</v>
      </c>
      <c r="C772" s="480" t="s">
        <v>256</v>
      </c>
      <c r="D772" s="481">
        <v>3000</v>
      </c>
      <c r="E772" s="479" t="s">
        <v>899</v>
      </c>
    </row>
    <row r="773" spans="1:5" ht="26.2" customHeight="1" x14ac:dyDescent="0.25">
      <c r="A773" s="478" t="s">
        <v>3471</v>
      </c>
      <c r="B773" s="479" t="s">
        <v>3472</v>
      </c>
      <c r="C773" s="480" t="s">
        <v>256</v>
      </c>
      <c r="D773" s="481">
        <v>8000</v>
      </c>
      <c r="E773" s="479" t="s">
        <v>3473</v>
      </c>
    </row>
    <row r="774" spans="1:5" ht="26.2" customHeight="1" x14ac:dyDescent="0.25">
      <c r="A774" s="478" t="s">
        <v>3474</v>
      </c>
      <c r="B774" s="479" t="s">
        <v>3475</v>
      </c>
      <c r="C774" s="480" t="s">
        <v>275</v>
      </c>
      <c r="D774" s="481">
        <v>88361.89</v>
      </c>
      <c r="E774" s="479" t="s">
        <v>2551</v>
      </c>
    </row>
    <row r="775" spans="1:5" ht="26.2" customHeight="1" x14ac:dyDescent="0.25">
      <c r="A775" s="478" t="s">
        <v>3476</v>
      </c>
      <c r="B775" s="479" t="s">
        <v>3477</v>
      </c>
      <c r="C775" s="480" t="s">
        <v>267</v>
      </c>
      <c r="D775" s="481">
        <v>1524.32</v>
      </c>
      <c r="E775" s="479" t="s">
        <v>1467</v>
      </c>
    </row>
    <row r="776" spans="1:5" ht="26.2" customHeight="1" x14ac:dyDescent="0.25">
      <c r="A776" s="478" t="s">
        <v>3478</v>
      </c>
      <c r="B776" s="479" t="s">
        <v>3479</v>
      </c>
      <c r="C776" s="480" t="s">
        <v>267</v>
      </c>
      <c r="D776" s="481">
        <v>51072</v>
      </c>
      <c r="E776" s="479" t="s">
        <v>1752</v>
      </c>
    </row>
    <row r="777" spans="1:5" ht="26.2" customHeight="1" x14ac:dyDescent="0.25">
      <c r="A777" s="478" t="s">
        <v>3480</v>
      </c>
      <c r="B777" s="479" t="s">
        <v>3479</v>
      </c>
      <c r="C777" s="480" t="s">
        <v>267</v>
      </c>
      <c r="D777" s="481">
        <v>12768</v>
      </c>
      <c r="E777" s="479" t="s">
        <v>1752</v>
      </c>
    </row>
    <row r="778" spans="1:5" ht="26.2" customHeight="1" x14ac:dyDescent="0.25">
      <c r="A778" s="478" t="s">
        <v>3481</v>
      </c>
      <c r="B778" s="479" t="s">
        <v>3482</v>
      </c>
      <c r="C778" s="480" t="s">
        <v>267</v>
      </c>
      <c r="D778" s="481">
        <v>7260</v>
      </c>
      <c r="E778" s="479" t="s">
        <v>1467</v>
      </c>
    </row>
    <row r="779" spans="1:5" ht="26.2" customHeight="1" x14ac:dyDescent="0.25">
      <c r="A779" s="478" t="s">
        <v>3483</v>
      </c>
      <c r="B779" s="479" t="s">
        <v>3484</v>
      </c>
      <c r="C779" s="480" t="s">
        <v>1565</v>
      </c>
      <c r="D779" s="481">
        <v>3318</v>
      </c>
      <c r="E779" s="479" t="s">
        <v>2746</v>
      </c>
    </row>
    <row r="780" spans="1:5" ht="26.2" customHeight="1" x14ac:dyDescent="0.25">
      <c r="A780" s="478" t="s">
        <v>3485</v>
      </c>
      <c r="B780" s="479" t="s">
        <v>3486</v>
      </c>
      <c r="C780" s="480" t="s">
        <v>1565</v>
      </c>
      <c r="D780" s="481">
        <v>4315.3900000000003</v>
      </c>
      <c r="E780" s="479" t="s">
        <v>2746</v>
      </c>
    </row>
    <row r="781" spans="1:5" ht="26.2" customHeight="1" x14ac:dyDescent="0.25">
      <c r="A781" s="478" t="s">
        <v>3487</v>
      </c>
      <c r="B781" s="479" t="s">
        <v>3488</v>
      </c>
      <c r="C781" s="480" t="s">
        <v>256</v>
      </c>
      <c r="D781" s="481">
        <v>90000</v>
      </c>
      <c r="E781" s="479" t="s">
        <v>3489</v>
      </c>
    </row>
    <row r="782" spans="1:5" ht="26.2" customHeight="1" x14ac:dyDescent="0.25">
      <c r="A782" s="478" t="s">
        <v>3490</v>
      </c>
      <c r="B782" s="479" t="s">
        <v>3488</v>
      </c>
      <c r="C782" s="480" t="s">
        <v>262</v>
      </c>
      <c r="D782" s="481">
        <v>18000</v>
      </c>
      <c r="E782" s="479" t="s">
        <v>3489</v>
      </c>
    </row>
    <row r="783" spans="1:5" ht="26.2" customHeight="1" x14ac:dyDescent="0.25">
      <c r="A783" s="478" t="s">
        <v>3491</v>
      </c>
      <c r="B783" s="479" t="s">
        <v>3492</v>
      </c>
      <c r="C783" s="480" t="s">
        <v>267</v>
      </c>
      <c r="D783" s="481">
        <v>12480</v>
      </c>
      <c r="E783" s="479" t="s">
        <v>1467</v>
      </c>
    </row>
    <row r="784" spans="1:5" ht="26.2" customHeight="1" x14ac:dyDescent="0.25">
      <c r="A784" s="478" t="s">
        <v>3493</v>
      </c>
      <c r="B784" s="479" t="s">
        <v>3492</v>
      </c>
      <c r="C784" s="480" t="s">
        <v>267</v>
      </c>
      <c r="D784" s="481">
        <v>4160</v>
      </c>
      <c r="E784" s="479" t="s">
        <v>1467</v>
      </c>
    </row>
    <row r="785" spans="1:5" ht="26.2" customHeight="1" x14ac:dyDescent="0.25">
      <c r="A785" s="478" t="s">
        <v>3494</v>
      </c>
      <c r="B785" s="479" t="s">
        <v>3495</v>
      </c>
      <c r="C785" s="480" t="s">
        <v>267</v>
      </c>
      <c r="D785" s="481">
        <v>31954.94</v>
      </c>
      <c r="E785" s="479" t="s">
        <v>719</v>
      </c>
    </row>
    <row r="786" spans="1:5" ht="26.2" customHeight="1" x14ac:dyDescent="0.25">
      <c r="A786" s="478" t="s">
        <v>3496</v>
      </c>
      <c r="B786" s="479" t="s">
        <v>3495</v>
      </c>
      <c r="C786" s="480" t="s">
        <v>267</v>
      </c>
      <c r="D786" s="481">
        <v>31954.94</v>
      </c>
      <c r="E786" s="479" t="s">
        <v>719</v>
      </c>
    </row>
    <row r="787" spans="1:5" ht="26.2" customHeight="1" x14ac:dyDescent="0.25">
      <c r="A787" s="478" t="s">
        <v>3497</v>
      </c>
      <c r="B787" s="479" t="s">
        <v>3498</v>
      </c>
      <c r="C787" s="480" t="s">
        <v>267</v>
      </c>
      <c r="D787" s="481">
        <v>14000</v>
      </c>
      <c r="E787" s="479" t="s">
        <v>3499</v>
      </c>
    </row>
    <row r="788" spans="1:5" ht="26.2" customHeight="1" x14ac:dyDescent="0.25">
      <c r="A788" s="478" t="s">
        <v>3500</v>
      </c>
      <c r="B788" s="479" t="s">
        <v>3501</v>
      </c>
      <c r="C788" s="480" t="s">
        <v>275</v>
      </c>
      <c r="D788" s="481">
        <v>23750</v>
      </c>
      <c r="E788" s="479" t="s">
        <v>3502</v>
      </c>
    </row>
    <row r="789" spans="1:5" ht="26.2" customHeight="1" x14ac:dyDescent="0.25">
      <c r="A789" s="478" t="s">
        <v>3503</v>
      </c>
      <c r="B789" s="479" t="s">
        <v>3504</v>
      </c>
      <c r="C789" s="480" t="s">
        <v>281</v>
      </c>
      <c r="D789" s="481">
        <v>1700</v>
      </c>
      <c r="E789" s="479" t="s">
        <v>3505</v>
      </c>
    </row>
    <row r="790" spans="1:5" ht="26.2" customHeight="1" x14ac:dyDescent="0.25">
      <c r="A790" s="478" t="s">
        <v>3506</v>
      </c>
      <c r="B790" s="479" t="s">
        <v>3507</v>
      </c>
      <c r="C790" s="480" t="s">
        <v>256</v>
      </c>
      <c r="D790" s="481">
        <v>5500</v>
      </c>
      <c r="E790" s="479" t="s">
        <v>1164</v>
      </c>
    </row>
    <row r="791" spans="1:5" ht="26.2" customHeight="1" x14ac:dyDescent="0.25">
      <c r="A791" s="478" t="s">
        <v>3508</v>
      </c>
      <c r="B791" s="479" t="s">
        <v>3509</v>
      </c>
      <c r="C791" s="480" t="s">
        <v>262</v>
      </c>
      <c r="D791" s="481">
        <v>1100</v>
      </c>
      <c r="E791" s="479" t="s">
        <v>1164</v>
      </c>
    </row>
    <row r="792" spans="1:5" ht="26.2" customHeight="1" x14ac:dyDescent="0.25">
      <c r="A792" s="478" t="s">
        <v>3510</v>
      </c>
      <c r="B792" s="479" t="s">
        <v>3511</v>
      </c>
      <c r="C792" s="480" t="s">
        <v>267</v>
      </c>
      <c r="D792" s="481">
        <v>6030</v>
      </c>
      <c r="E792" s="479" t="s">
        <v>1463</v>
      </c>
    </row>
    <row r="793" spans="1:5" ht="26.2" customHeight="1" x14ac:dyDescent="0.25">
      <c r="A793" s="478" t="s">
        <v>3512</v>
      </c>
      <c r="B793" s="479" t="s">
        <v>3513</v>
      </c>
      <c r="C793" s="480" t="s">
        <v>267</v>
      </c>
      <c r="D793" s="481">
        <v>1200</v>
      </c>
      <c r="E793" s="479" t="s">
        <v>2957</v>
      </c>
    </row>
    <row r="794" spans="1:5" ht="26.2" customHeight="1" x14ac:dyDescent="0.25">
      <c r="A794" s="478" t="s">
        <v>3514</v>
      </c>
      <c r="B794" s="479" t="s">
        <v>3515</v>
      </c>
      <c r="C794" s="480" t="s">
        <v>1565</v>
      </c>
      <c r="D794" s="481">
        <v>2935</v>
      </c>
      <c r="E794" s="479" t="s">
        <v>2746</v>
      </c>
    </row>
    <row r="795" spans="1:5" ht="26.2" customHeight="1" x14ac:dyDescent="0.25">
      <c r="A795" s="478" t="s">
        <v>3516</v>
      </c>
      <c r="B795" s="479" t="s">
        <v>3517</v>
      </c>
      <c r="C795" s="480" t="s">
        <v>275</v>
      </c>
      <c r="D795" s="481">
        <v>44550</v>
      </c>
      <c r="E795" s="479" t="s">
        <v>2551</v>
      </c>
    </row>
    <row r="796" spans="1:5" ht="26.2" customHeight="1" x14ac:dyDescent="0.25">
      <c r="A796" s="478" t="s">
        <v>3518</v>
      </c>
      <c r="B796" s="479" t="s">
        <v>3519</v>
      </c>
      <c r="C796" s="480" t="s">
        <v>1565</v>
      </c>
      <c r="D796" s="481">
        <v>37203.599999999999</v>
      </c>
      <c r="E796" s="479" t="s">
        <v>2746</v>
      </c>
    </row>
    <row r="797" spans="1:5" ht="26.2" customHeight="1" x14ac:dyDescent="0.25">
      <c r="A797" s="478" t="s">
        <v>3520</v>
      </c>
      <c r="B797" s="479" t="s">
        <v>3521</v>
      </c>
      <c r="C797" s="480" t="s">
        <v>267</v>
      </c>
      <c r="D797" s="481">
        <v>37500</v>
      </c>
      <c r="E797" s="479" t="s">
        <v>1463</v>
      </c>
    </row>
    <row r="798" spans="1:5" ht="26.2" customHeight="1" x14ac:dyDescent="0.25">
      <c r="A798" s="478" t="s">
        <v>3522</v>
      </c>
      <c r="B798" s="479" t="s">
        <v>3523</v>
      </c>
      <c r="C798" s="480" t="s">
        <v>1565</v>
      </c>
      <c r="D798" s="481">
        <v>32283.59</v>
      </c>
      <c r="E798" s="479" t="s">
        <v>718</v>
      </c>
    </row>
    <row r="799" spans="1:5" ht="26.2" customHeight="1" x14ac:dyDescent="0.25">
      <c r="A799" s="478" t="s">
        <v>3524</v>
      </c>
      <c r="B799" s="479" t="s">
        <v>3525</v>
      </c>
      <c r="C799" s="480" t="s">
        <v>1565</v>
      </c>
      <c r="D799" s="481">
        <v>30238.92</v>
      </c>
      <c r="E799" s="479" t="s">
        <v>718</v>
      </c>
    </row>
    <row r="800" spans="1:5" ht="26.2" customHeight="1" x14ac:dyDescent="0.25">
      <c r="A800" s="478" t="s">
        <v>3526</v>
      </c>
      <c r="B800" s="479" t="s">
        <v>3527</v>
      </c>
      <c r="C800" s="480" t="s">
        <v>265</v>
      </c>
      <c r="D800" s="481">
        <v>54627.9</v>
      </c>
      <c r="E800" s="479" t="s">
        <v>2746</v>
      </c>
    </row>
    <row r="801" spans="1:5" ht="26.2" customHeight="1" x14ac:dyDescent="0.25">
      <c r="A801" s="864" t="s">
        <v>3528</v>
      </c>
      <c r="B801" s="865" t="s">
        <v>3529</v>
      </c>
      <c r="C801" s="866" t="s">
        <v>256</v>
      </c>
      <c r="D801" s="867">
        <v>8264.4599999999991</v>
      </c>
      <c r="E801" s="865" t="s">
        <v>711</v>
      </c>
    </row>
    <row r="802" spans="1:5" ht="26.2" customHeight="1" x14ac:dyDescent="0.25">
      <c r="A802" s="493" t="s">
        <v>3530</v>
      </c>
      <c r="B802" s="861" t="s">
        <v>3531</v>
      </c>
      <c r="C802" s="862" t="s">
        <v>262</v>
      </c>
      <c r="D802" s="863">
        <v>1735.54</v>
      </c>
      <c r="E802" s="861" t="s">
        <v>711</v>
      </c>
    </row>
    <row r="803" spans="1:5" ht="26.2" customHeight="1" x14ac:dyDescent="0.25">
      <c r="A803" s="478" t="s">
        <v>3532</v>
      </c>
      <c r="B803" s="479" t="s">
        <v>3533</v>
      </c>
      <c r="C803" s="480" t="s">
        <v>262</v>
      </c>
      <c r="D803" s="481">
        <v>70</v>
      </c>
      <c r="E803" s="479" t="s">
        <v>3534</v>
      </c>
    </row>
    <row r="804" spans="1:5" ht="26.2" customHeight="1" x14ac:dyDescent="0.25">
      <c r="A804" s="478" t="s">
        <v>3535</v>
      </c>
      <c r="B804" s="479" t="s">
        <v>3536</v>
      </c>
      <c r="C804" s="480" t="s">
        <v>257</v>
      </c>
      <c r="D804" s="481">
        <v>350</v>
      </c>
      <c r="E804" s="479" t="s">
        <v>3534</v>
      </c>
    </row>
    <row r="805" spans="1:5" ht="26.2" customHeight="1" x14ac:dyDescent="0.25">
      <c r="A805" s="478" t="s">
        <v>3537</v>
      </c>
      <c r="B805" s="479" t="s">
        <v>3538</v>
      </c>
      <c r="C805" s="480" t="s">
        <v>262</v>
      </c>
      <c r="D805" s="481">
        <v>225.2</v>
      </c>
      <c r="E805" s="479" t="s">
        <v>3539</v>
      </c>
    </row>
    <row r="806" spans="1:5" ht="26.2" customHeight="1" x14ac:dyDescent="0.25">
      <c r="A806" s="478" t="s">
        <v>3540</v>
      </c>
      <c r="B806" s="479" t="s">
        <v>3541</v>
      </c>
      <c r="C806" s="480" t="s">
        <v>257</v>
      </c>
      <c r="D806" s="481">
        <v>1126</v>
      </c>
      <c r="E806" s="479" t="s">
        <v>3539</v>
      </c>
    </row>
    <row r="807" spans="1:5" ht="26.2" customHeight="1" x14ac:dyDescent="0.25">
      <c r="A807" s="478" t="s">
        <v>3542</v>
      </c>
      <c r="B807" s="479" t="s">
        <v>3543</v>
      </c>
      <c r="C807" s="480" t="s">
        <v>262</v>
      </c>
      <c r="D807" s="481">
        <v>11.26</v>
      </c>
      <c r="E807" s="479" t="s">
        <v>3539</v>
      </c>
    </row>
    <row r="808" spans="1:5" ht="26.2" customHeight="1" x14ac:dyDescent="0.25">
      <c r="A808" s="478" t="s">
        <v>3544</v>
      </c>
      <c r="B808" s="479" t="s">
        <v>3545</v>
      </c>
      <c r="C808" s="480" t="s">
        <v>262</v>
      </c>
      <c r="D808" s="481">
        <v>3.5</v>
      </c>
      <c r="E808" s="479" t="s">
        <v>3534</v>
      </c>
    </row>
    <row r="809" spans="1:5" ht="26.2" customHeight="1" x14ac:dyDescent="0.25">
      <c r="A809" s="478" t="s">
        <v>3547</v>
      </c>
      <c r="B809" s="479" t="s">
        <v>3548</v>
      </c>
      <c r="C809" s="480" t="s">
        <v>256</v>
      </c>
      <c r="D809" s="481">
        <v>12000</v>
      </c>
      <c r="E809" s="479" t="s">
        <v>2244</v>
      </c>
    </row>
    <row r="810" spans="1:5" ht="26.2" customHeight="1" x14ac:dyDescent="0.25">
      <c r="A810" s="478" t="s">
        <v>3549</v>
      </c>
      <c r="B810" s="479" t="s">
        <v>3550</v>
      </c>
      <c r="C810" s="480" t="s">
        <v>281</v>
      </c>
      <c r="D810" s="481">
        <v>620.5</v>
      </c>
      <c r="E810" s="479" t="s">
        <v>6819</v>
      </c>
    </row>
    <row r="811" spans="1:5" ht="26.2" customHeight="1" x14ac:dyDescent="0.25">
      <c r="A811" s="478" t="s">
        <v>3551</v>
      </c>
      <c r="B811" s="479" t="s">
        <v>3552</v>
      </c>
      <c r="C811" s="480" t="s">
        <v>256</v>
      </c>
      <c r="D811" s="481">
        <v>20000</v>
      </c>
      <c r="E811" s="479" t="s">
        <v>1380</v>
      </c>
    </row>
    <row r="812" spans="1:5" ht="26.2" customHeight="1" x14ac:dyDescent="0.25">
      <c r="A812" s="478" t="s">
        <v>3553</v>
      </c>
      <c r="B812" s="479" t="s">
        <v>3554</v>
      </c>
      <c r="C812" s="480" t="s">
        <v>275</v>
      </c>
      <c r="D812" s="481">
        <v>190000</v>
      </c>
      <c r="E812" s="479" t="s">
        <v>3409</v>
      </c>
    </row>
    <row r="813" spans="1:5" ht="26.2" customHeight="1" x14ac:dyDescent="0.25">
      <c r="A813" s="478" t="s">
        <v>3556</v>
      </c>
      <c r="B813" s="479" t="s">
        <v>3557</v>
      </c>
      <c r="C813" s="480" t="s">
        <v>1565</v>
      </c>
      <c r="D813" s="481">
        <v>20872.03</v>
      </c>
      <c r="E813" s="479" t="s">
        <v>3558</v>
      </c>
    </row>
    <row r="814" spans="1:5" ht="26.2" customHeight="1" x14ac:dyDescent="0.25">
      <c r="A814" s="478" t="s">
        <v>3559</v>
      </c>
      <c r="B814" s="479" t="s">
        <v>3560</v>
      </c>
      <c r="C814" s="480" t="s">
        <v>1565</v>
      </c>
      <c r="D814" s="481">
        <v>32019.4</v>
      </c>
      <c r="E814" s="479" t="s">
        <v>3561</v>
      </c>
    </row>
    <row r="815" spans="1:5" ht="26.2" customHeight="1" x14ac:dyDescent="0.25">
      <c r="A815" s="478" t="s">
        <v>3562</v>
      </c>
      <c r="B815" s="479" t="s">
        <v>3563</v>
      </c>
      <c r="C815" s="480" t="s">
        <v>265</v>
      </c>
      <c r="D815" s="481">
        <v>6000</v>
      </c>
      <c r="E815" s="479" t="s">
        <v>3564</v>
      </c>
    </row>
    <row r="816" spans="1:5" ht="26.2" customHeight="1" x14ac:dyDescent="0.25">
      <c r="A816" s="478" t="s">
        <v>3565</v>
      </c>
      <c r="B816" s="479" t="s">
        <v>3555</v>
      </c>
      <c r="C816" s="480" t="s">
        <v>1565</v>
      </c>
      <c r="D816" s="481">
        <v>73600</v>
      </c>
      <c r="E816" s="479" t="s">
        <v>2252</v>
      </c>
    </row>
    <row r="817" spans="1:5" ht="26.2" customHeight="1" x14ac:dyDescent="0.25">
      <c r="A817" s="478" t="s">
        <v>3566</v>
      </c>
      <c r="B817" s="479" t="s">
        <v>3567</v>
      </c>
      <c r="C817" s="480" t="s">
        <v>1565</v>
      </c>
      <c r="D817" s="481">
        <v>60450</v>
      </c>
      <c r="E817" s="479" t="s">
        <v>2252</v>
      </c>
    </row>
    <row r="818" spans="1:5" ht="26.2" customHeight="1" x14ac:dyDescent="0.25">
      <c r="A818" s="478" t="s">
        <v>3568</v>
      </c>
      <c r="B818" s="479" t="s">
        <v>3569</v>
      </c>
      <c r="C818" s="480" t="s">
        <v>1565</v>
      </c>
      <c r="D818" s="481">
        <v>62496</v>
      </c>
      <c r="E818" s="479" t="s">
        <v>3570</v>
      </c>
    </row>
    <row r="819" spans="1:5" ht="26.2" customHeight="1" x14ac:dyDescent="0.25">
      <c r="A819" s="478" t="s">
        <v>3571</v>
      </c>
      <c r="B819" s="479" t="s">
        <v>3554</v>
      </c>
      <c r="C819" s="480" t="s">
        <v>275</v>
      </c>
      <c r="D819" s="481">
        <v>167324.6</v>
      </c>
      <c r="E819" s="479" t="s">
        <v>3409</v>
      </c>
    </row>
    <row r="820" spans="1:5" ht="26.2" customHeight="1" x14ac:dyDescent="0.25">
      <c r="A820" s="478" t="s">
        <v>3572</v>
      </c>
      <c r="B820" s="479" t="s">
        <v>3573</v>
      </c>
      <c r="C820" s="480" t="s">
        <v>267</v>
      </c>
      <c r="D820" s="481">
        <v>3000</v>
      </c>
      <c r="E820" s="479" t="s">
        <v>1546</v>
      </c>
    </row>
    <row r="821" spans="1:5" ht="26.2" customHeight="1" x14ac:dyDescent="0.25">
      <c r="A821" s="478" t="s">
        <v>3574</v>
      </c>
      <c r="B821" s="479" t="s">
        <v>3575</v>
      </c>
      <c r="C821" s="480" t="s">
        <v>265</v>
      </c>
      <c r="D821" s="481">
        <v>21831.11</v>
      </c>
      <c r="E821" s="479" t="s">
        <v>3576</v>
      </c>
    </row>
    <row r="822" spans="1:5" ht="26.2" customHeight="1" x14ac:dyDescent="0.25">
      <c r="A822" s="478" t="s">
        <v>3577</v>
      </c>
      <c r="B822" s="479" t="s">
        <v>3578</v>
      </c>
      <c r="C822" s="480" t="s">
        <v>265</v>
      </c>
      <c r="D822" s="481">
        <v>4537.5</v>
      </c>
      <c r="E822" s="479" t="s">
        <v>3579</v>
      </c>
    </row>
    <row r="823" spans="1:5" ht="26.2" customHeight="1" x14ac:dyDescent="0.25">
      <c r="A823" s="478" t="s">
        <v>3580</v>
      </c>
      <c r="B823" s="479" t="s">
        <v>3581</v>
      </c>
      <c r="C823" s="480" t="s">
        <v>267</v>
      </c>
      <c r="D823" s="481">
        <v>6911.26</v>
      </c>
      <c r="E823" s="479" t="s">
        <v>1467</v>
      </c>
    </row>
    <row r="824" spans="1:5" ht="26.2" customHeight="1" x14ac:dyDescent="0.25">
      <c r="A824" s="478" t="s">
        <v>3582</v>
      </c>
      <c r="B824" s="479" t="s">
        <v>6820</v>
      </c>
      <c r="C824" s="480" t="s">
        <v>267</v>
      </c>
      <c r="D824" s="481">
        <v>3445.52</v>
      </c>
      <c r="E824" s="479" t="s">
        <v>1467</v>
      </c>
    </row>
    <row r="825" spans="1:5" ht="26.2" customHeight="1" x14ac:dyDescent="0.25">
      <c r="A825" s="478" t="s">
        <v>3583</v>
      </c>
      <c r="B825" s="479" t="s">
        <v>3584</v>
      </c>
      <c r="C825" s="480" t="s">
        <v>267</v>
      </c>
      <c r="D825" s="481">
        <v>15015</v>
      </c>
      <c r="E825" s="479" t="s">
        <v>1467</v>
      </c>
    </row>
    <row r="826" spans="1:5" ht="26.2" customHeight="1" x14ac:dyDescent="0.25">
      <c r="A826" s="478" t="s">
        <v>3585</v>
      </c>
      <c r="B826" s="479" t="s">
        <v>3586</v>
      </c>
      <c r="C826" s="480" t="s">
        <v>257</v>
      </c>
      <c r="D826" s="481">
        <v>414.62</v>
      </c>
      <c r="E826" s="479" t="s">
        <v>3587</v>
      </c>
    </row>
    <row r="827" spans="1:5" ht="26.2" customHeight="1" x14ac:dyDescent="0.25">
      <c r="A827" s="478" t="s">
        <v>3588</v>
      </c>
      <c r="B827" s="479" t="s">
        <v>3589</v>
      </c>
      <c r="C827" s="480" t="s">
        <v>257</v>
      </c>
      <c r="D827" s="481">
        <v>643.86</v>
      </c>
      <c r="E827" s="479" t="s">
        <v>3590</v>
      </c>
    </row>
    <row r="828" spans="1:5" ht="26.2" customHeight="1" x14ac:dyDescent="0.25">
      <c r="A828" s="478" t="s">
        <v>3591</v>
      </c>
      <c r="B828" s="479" t="s">
        <v>3592</v>
      </c>
      <c r="C828" s="480" t="s">
        <v>257</v>
      </c>
      <c r="D828" s="481">
        <v>72.150000000000006</v>
      </c>
      <c r="E828" s="479" t="s">
        <v>3288</v>
      </c>
    </row>
    <row r="829" spans="1:5" ht="26.2" customHeight="1" x14ac:dyDescent="0.25">
      <c r="A829" s="478" t="s">
        <v>3593</v>
      </c>
      <c r="B829" s="479" t="s">
        <v>3594</v>
      </c>
      <c r="C829" s="480" t="s">
        <v>262</v>
      </c>
      <c r="D829" s="481">
        <v>80</v>
      </c>
      <c r="E829" s="479" t="s">
        <v>3587</v>
      </c>
    </row>
    <row r="830" spans="1:5" ht="26.2" customHeight="1" x14ac:dyDescent="0.25">
      <c r="A830" s="478" t="s">
        <v>3595</v>
      </c>
      <c r="B830" s="479" t="s">
        <v>3596</v>
      </c>
      <c r="C830" s="480" t="s">
        <v>265</v>
      </c>
      <c r="D830" s="481">
        <v>42859.25</v>
      </c>
      <c r="E830" s="479" t="s">
        <v>3597</v>
      </c>
    </row>
    <row r="831" spans="1:5" ht="26.2" customHeight="1" x14ac:dyDescent="0.25">
      <c r="A831" s="478" t="s">
        <v>3598</v>
      </c>
      <c r="B831" s="479" t="s">
        <v>3599</v>
      </c>
      <c r="C831" s="480" t="s">
        <v>267</v>
      </c>
      <c r="D831" s="481">
        <v>22754.560000000001</v>
      </c>
      <c r="E831" s="479" t="s">
        <v>3376</v>
      </c>
    </row>
    <row r="832" spans="1:5" ht="26.2" customHeight="1" x14ac:dyDescent="0.25">
      <c r="A832" s="478" t="s">
        <v>3600</v>
      </c>
      <c r="B832" s="479" t="s">
        <v>3601</v>
      </c>
      <c r="C832" s="480" t="s">
        <v>1565</v>
      </c>
      <c r="D832" s="481">
        <v>158882.54</v>
      </c>
      <c r="E832" s="479" t="s">
        <v>6821</v>
      </c>
    </row>
    <row r="833" spans="1:5" ht="26.2" customHeight="1" x14ac:dyDescent="0.25">
      <c r="A833" s="478" t="s">
        <v>3602</v>
      </c>
      <c r="B833" s="479" t="s">
        <v>3603</v>
      </c>
      <c r="C833" s="480" t="s">
        <v>1565</v>
      </c>
      <c r="D833" s="481">
        <v>210000</v>
      </c>
      <c r="E833" s="479" t="s">
        <v>6821</v>
      </c>
    </row>
    <row r="834" spans="1:5" ht="26.2" customHeight="1" x14ac:dyDescent="0.25">
      <c r="A834" s="478" t="s">
        <v>3606</v>
      </c>
      <c r="B834" s="479" t="s">
        <v>3607</v>
      </c>
      <c r="C834" s="480" t="s">
        <v>1565</v>
      </c>
      <c r="D834" s="481">
        <v>184303.16</v>
      </c>
      <c r="E834" s="479" t="s">
        <v>3605</v>
      </c>
    </row>
    <row r="835" spans="1:5" ht="26.2" customHeight="1" x14ac:dyDescent="0.25">
      <c r="A835" s="478" t="s">
        <v>3609</v>
      </c>
      <c r="B835" s="479" t="s">
        <v>3610</v>
      </c>
      <c r="C835" s="480" t="s">
        <v>256</v>
      </c>
      <c r="D835" s="481">
        <v>10000</v>
      </c>
      <c r="E835" s="479" t="s">
        <v>2256</v>
      </c>
    </row>
    <row r="836" spans="1:5" ht="26.2" customHeight="1" x14ac:dyDescent="0.25">
      <c r="A836" s="478" t="s">
        <v>3611</v>
      </c>
      <c r="B836" s="479" t="s">
        <v>3612</v>
      </c>
      <c r="C836" s="480" t="s">
        <v>258</v>
      </c>
      <c r="D836" s="481">
        <v>7500</v>
      </c>
      <c r="E836" s="479" t="s">
        <v>919</v>
      </c>
    </row>
    <row r="837" spans="1:5" ht="26.2" customHeight="1" x14ac:dyDescent="0.25">
      <c r="A837" s="478" t="s">
        <v>3613</v>
      </c>
      <c r="B837" s="479" t="s">
        <v>3614</v>
      </c>
      <c r="C837" s="480" t="s">
        <v>8</v>
      </c>
      <c r="D837" s="481">
        <v>8500</v>
      </c>
      <c r="E837" s="479" t="s">
        <v>919</v>
      </c>
    </row>
    <row r="838" spans="1:5" ht="26.2" customHeight="1" x14ac:dyDescent="0.25">
      <c r="A838" s="478" t="s">
        <v>3615</v>
      </c>
      <c r="B838" s="479" t="s">
        <v>3616</v>
      </c>
      <c r="C838" s="480" t="s">
        <v>256</v>
      </c>
      <c r="D838" s="481">
        <v>3254.1</v>
      </c>
      <c r="E838" s="479" t="s">
        <v>6822</v>
      </c>
    </row>
    <row r="839" spans="1:5" ht="26.2" customHeight="1" x14ac:dyDescent="0.25">
      <c r="A839" s="478" t="s">
        <v>3617</v>
      </c>
      <c r="B839" s="479" t="s">
        <v>3618</v>
      </c>
      <c r="C839" s="480" t="s">
        <v>256</v>
      </c>
      <c r="D839" s="481">
        <v>45000</v>
      </c>
      <c r="E839" s="479" t="s">
        <v>3619</v>
      </c>
    </row>
    <row r="840" spans="1:5" ht="26.2" customHeight="1" x14ac:dyDescent="0.25">
      <c r="A840" s="478" t="s">
        <v>3620</v>
      </c>
      <c r="B840" s="479" t="s">
        <v>3621</v>
      </c>
      <c r="C840" s="480" t="s">
        <v>256</v>
      </c>
      <c r="D840" s="481">
        <v>18000</v>
      </c>
      <c r="E840" s="479" t="s">
        <v>3619</v>
      </c>
    </row>
    <row r="841" spans="1:5" ht="26.2" customHeight="1" x14ac:dyDescent="0.25">
      <c r="A841" s="478" t="s">
        <v>3622</v>
      </c>
      <c r="B841" s="479" t="s">
        <v>3623</v>
      </c>
      <c r="C841" s="480" t="s">
        <v>256</v>
      </c>
      <c r="D841" s="481">
        <v>5600</v>
      </c>
      <c r="E841" s="479" t="s">
        <v>3619</v>
      </c>
    </row>
    <row r="842" spans="1:5" ht="26.2" customHeight="1" x14ac:dyDescent="0.25">
      <c r="A842" s="478" t="s">
        <v>3624</v>
      </c>
      <c r="B842" s="479" t="s">
        <v>3621</v>
      </c>
      <c r="C842" s="480" t="s">
        <v>256</v>
      </c>
      <c r="D842" s="481">
        <v>27000</v>
      </c>
      <c r="E842" s="479" t="s">
        <v>3619</v>
      </c>
    </row>
    <row r="843" spans="1:5" ht="26.2" customHeight="1" x14ac:dyDescent="0.25">
      <c r="A843" s="478" t="s">
        <v>3625</v>
      </c>
      <c r="B843" s="479" t="s">
        <v>3626</v>
      </c>
      <c r="C843" s="480" t="s">
        <v>275</v>
      </c>
      <c r="D843" s="481">
        <v>32528.5</v>
      </c>
      <c r="E843" s="479" t="s">
        <v>2551</v>
      </c>
    </row>
    <row r="844" spans="1:5" ht="26.2" customHeight="1" x14ac:dyDescent="0.25">
      <c r="A844" s="478" t="s">
        <v>3627</v>
      </c>
      <c r="B844" s="479" t="s">
        <v>3628</v>
      </c>
      <c r="C844" s="480" t="s">
        <v>267</v>
      </c>
      <c r="D844" s="481">
        <v>26487.34</v>
      </c>
      <c r="E844" s="479" t="s">
        <v>2264</v>
      </c>
    </row>
    <row r="845" spans="1:5" ht="26.2" customHeight="1" x14ac:dyDescent="0.25">
      <c r="A845" s="478" t="s">
        <v>3629</v>
      </c>
      <c r="B845" s="479" t="s">
        <v>3630</v>
      </c>
      <c r="C845" s="480" t="s">
        <v>286</v>
      </c>
      <c r="D845" s="481">
        <v>449.41</v>
      </c>
      <c r="E845" s="479" t="s">
        <v>3631</v>
      </c>
    </row>
    <row r="846" spans="1:5" ht="26.2" customHeight="1" x14ac:dyDescent="0.25">
      <c r="A846" s="478" t="s">
        <v>3632</v>
      </c>
      <c r="B846" s="479" t="s">
        <v>3633</v>
      </c>
      <c r="C846" s="480" t="s">
        <v>286</v>
      </c>
      <c r="D846" s="481">
        <v>142.86000000000001</v>
      </c>
      <c r="E846" s="479" t="s">
        <v>3631</v>
      </c>
    </row>
    <row r="847" spans="1:5" ht="26.2" customHeight="1" x14ac:dyDescent="0.25">
      <c r="A847" s="478" t="s">
        <v>3634</v>
      </c>
      <c r="B847" s="479" t="s">
        <v>3635</v>
      </c>
      <c r="C847" s="480" t="s">
        <v>287</v>
      </c>
      <c r="D847" s="481">
        <v>42.71</v>
      </c>
      <c r="E847" s="479" t="s">
        <v>6823</v>
      </c>
    </row>
    <row r="848" spans="1:5" ht="26.2" customHeight="1" x14ac:dyDescent="0.25">
      <c r="A848" s="478" t="s">
        <v>3636</v>
      </c>
      <c r="B848" s="479" t="s">
        <v>3637</v>
      </c>
      <c r="C848" s="480" t="s">
        <v>267</v>
      </c>
      <c r="D848" s="481">
        <v>7892.79</v>
      </c>
      <c r="E848" s="479" t="s">
        <v>3638</v>
      </c>
    </row>
    <row r="849" spans="1:5" ht="26.2" customHeight="1" x14ac:dyDescent="0.25">
      <c r="A849" s="478" t="s">
        <v>3639</v>
      </c>
      <c r="B849" s="479" t="s">
        <v>3640</v>
      </c>
      <c r="C849" s="480" t="s">
        <v>267</v>
      </c>
      <c r="D849" s="481">
        <v>20424.740000000002</v>
      </c>
      <c r="E849" s="479" t="s">
        <v>2264</v>
      </c>
    </row>
    <row r="850" spans="1:5" ht="26.2" customHeight="1" x14ac:dyDescent="0.25">
      <c r="A850" s="478" t="s">
        <v>3641</v>
      </c>
      <c r="B850" s="479" t="s">
        <v>3642</v>
      </c>
      <c r="C850" s="480" t="s">
        <v>267</v>
      </c>
      <c r="D850" s="481">
        <v>10212.370000000001</v>
      </c>
      <c r="E850" s="479" t="s">
        <v>2264</v>
      </c>
    </row>
    <row r="851" spans="1:5" ht="26.2" customHeight="1" x14ac:dyDescent="0.25">
      <c r="A851" s="864" t="s">
        <v>3643</v>
      </c>
      <c r="B851" s="865" t="s">
        <v>3644</v>
      </c>
      <c r="C851" s="866" t="s">
        <v>267</v>
      </c>
      <c r="D851" s="867">
        <v>48552</v>
      </c>
      <c r="E851" s="865" t="s">
        <v>1752</v>
      </c>
    </row>
    <row r="852" spans="1:5" ht="26.2" customHeight="1" x14ac:dyDescent="0.25">
      <c r="A852" s="493" t="s">
        <v>3645</v>
      </c>
      <c r="B852" s="861" t="s">
        <v>3646</v>
      </c>
      <c r="C852" s="862" t="s">
        <v>267</v>
      </c>
      <c r="D852" s="863">
        <v>60173.05</v>
      </c>
      <c r="E852" s="861" t="s">
        <v>3647</v>
      </c>
    </row>
    <row r="853" spans="1:5" ht="26.2" customHeight="1" x14ac:dyDescent="0.25">
      <c r="A853" s="478" t="s">
        <v>3648</v>
      </c>
      <c r="B853" s="479" t="s">
        <v>6824</v>
      </c>
      <c r="C853" s="480" t="s">
        <v>267</v>
      </c>
      <c r="D853" s="481">
        <v>10326.02</v>
      </c>
      <c r="E853" s="479" t="s">
        <v>3649</v>
      </c>
    </row>
    <row r="854" spans="1:5" ht="26.2" customHeight="1" x14ac:dyDescent="0.25">
      <c r="A854" s="478" t="s">
        <v>3650</v>
      </c>
      <c r="B854" s="479" t="s">
        <v>3651</v>
      </c>
      <c r="C854" s="480" t="s">
        <v>275</v>
      </c>
      <c r="D854" s="481">
        <v>7200</v>
      </c>
      <c r="E854" s="479" t="s">
        <v>2551</v>
      </c>
    </row>
    <row r="855" spans="1:5" ht="26.2" customHeight="1" x14ac:dyDescent="0.25">
      <c r="A855" s="478" t="s">
        <v>3652</v>
      </c>
      <c r="B855" s="479" t="s">
        <v>3653</v>
      </c>
      <c r="C855" s="480" t="s">
        <v>275</v>
      </c>
      <c r="D855" s="481">
        <v>67841.77</v>
      </c>
      <c r="E855" s="479" t="s">
        <v>2551</v>
      </c>
    </row>
    <row r="856" spans="1:5" ht="26.2" customHeight="1" x14ac:dyDescent="0.25">
      <c r="A856" s="478" t="s">
        <v>3654</v>
      </c>
      <c r="B856" s="479" t="s">
        <v>3655</v>
      </c>
      <c r="C856" s="480" t="s">
        <v>1565</v>
      </c>
      <c r="D856" s="481">
        <v>35132.29</v>
      </c>
      <c r="E856" s="479" t="s">
        <v>2746</v>
      </c>
    </row>
    <row r="857" spans="1:5" ht="26.2" customHeight="1" x14ac:dyDescent="0.25">
      <c r="A857" s="478" t="s">
        <v>3656</v>
      </c>
      <c r="B857" s="479" t="s">
        <v>3657</v>
      </c>
      <c r="C857" s="480" t="s">
        <v>1565</v>
      </c>
      <c r="D857" s="481">
        <v>53379.7</v>
      </c>
      <c r="E857" s="479" t="s">
        <v>3658</v>
      </c>
    </row>
    <row r="858" spans="1:5" ht="26.2" customHeight="1" x14ac:dyDescent="0.25">
      <c r="A858" s="478" t="s">
        <v>3659</v>
      </c>
      <c r="B858" s="479" t="s">
        <v>3660</v>
      </c>
      <c r="C858" s="480" t="s">
        <v>265</v>
      </c>
      <c r="D858" s="481">
        <v>3275.84</v>
      </c>
      <c r="E858" s="479" t="s">
        <v>3661</v>
      </c>
    </row>
    <row r="859" spans="1:5" ht="26.2" customHeight="1" x14ac:dyDescent="0.25">
      <c r="A859" s="478" t="s">
        <v>3662</v>
      </c>
      <c r="B859" s="479" t="s">
        <v>3663</v>
      </c>
      <c r="C859" s="480" t="s">
        <v>8</v>
      </c>
      <c r="D859" s="481">
        <v>20000</v>
      </c>
      <c r="E859" s="479" t="s">
        <v>2172</v>
      </c>
    </row>
    <row r="860" spans="1:5" ht="26.2" customHeight="1" x14ac:dyDescent="0.25">
      <c r="A860" s="478" t="s">
        <v>1666</v>
      </c>
      <c r="B860" s="479" t="s">
        <v>1522</v>
      </c>
      <c r="C860" s="480" t="s">
        <v>8</v>
      </c>
      <c r="D860" s="481">
        <v>42334</v>
      </c>
      <c r="E860" s="479" t="s">
        <v>720</v>
      </c>
    </row>
    <row r="861" spans="1:5" ht="26.2" customHeight="1" x14ac:dyDescent="0.25">
      <c r="A861" s="478" t="s">
        <v>1667</v>
      </c>
      <c r="B861" s="479" t="s">
        <v>1509</v>
      </c>
      <c r="C861" s="480" t="s">
        <v>8</v>
      </c>
      <c r="D861" s="481">
        <v>46027</v>
      </c>
      <c r="E861" s="479" t="s">
        <v>713</v>
      </c>
    </row>
    <row r="862" spans="1:5" ht="26.2" customHeight="1" x14ac:dyDescent="0.25">
      <c r="A862" s="478" t="s">
        <v>1668</v>
      </c>
      <c r="B862" s="479" t="s">
        <v>1511</v>
      </c>
      <c r="C862" s="480" t="s">
        <v>8</v>
      </c>
      <c r="D862" s="481">
        <v>46027</v>
      </c>
      <c r="E862" s="479" t="s">
        <v>713</v>
      </c>
    </row>
    <row r="863" spans="1:5" ht="26.2" customHeight="1" x14ac:dyDescent="0.25">
      <c r="A863" s="478" t="s">
        <v>1669</v>
      </c>
      <c r="B863" s="479" t="s">
        <v>1516</v>
      </c>
      <c r="C863" s="480" t="s">
        <v>8</v>
      </c>
      <c r="D863" s="481">
        <v>46027</v>
      </c>
      <c r="E863" s="479" t="s">
        <v>713</v>
      </c>
    </row>
    <row r="864" spans="1:5" ht="26.2" customHeight="1" x14ac:dyDescent="0.25">
      <c r="A864" s="478" t="s">
        <v>1670</v>
      </c>
      <c r="B864" s="479" t="s">
        <v>1505</v>
      </c>
      <c r="C864" s="480" t="s">
        <v>8</v>
      </c>
      <c r="D864" s="481">
        <v>46027</v>
      </c>
      <c r="E864" s="479" t="s">
        <v>713</v>
      </c>
    </row>
    <row r="865" spans="1:5" ht="26.2" customHeight="1" x14ac:dyDescent="0.25">
      <c r="A865" s="478" t="s">
        <v>1671</v>
      </c>
      <c r="B865" s="479" t="s">
        <v>1515</v>
      </c>
      <c r="C865" s="480" t="s">
        <v>8</v>
      </c>
      <c r="D865" s="481">
        <v>81000</v>
      </c>
      <c r="E865" s="479" t="s">
        <v>713</v>
      </c>
    </row>
    <row r="866" spans="1:5" ht="26.2" customHeight="1" x14ac:dyDescent="0.25">
      <c r="A866" s="478" t="s">
        <v>1672</v>
      </c>
      <c r="B866" s="479" t="s">
        <v>1542</v>
      </c>
      <c r="C866" s="480" t="s">
        <v>8</v>
      </c>
      <c r="D866" s="481">
        <v>50619</v>
      </c>
      <c r="E866" s="479" t="s">
        <v>719</v>
      </c>
    </row>
    <row r="867" spans="1:5" ht="26.2" customHeight="1" x14ac:dyDescent="0.25">
      <c r="A867" s="478" t="s">
        <v>1673</v>
      </c>
      <c r="B867" s="479" t="s">
        <v>6825</v>
      </c>
      <c r="C867" s="480" t="s">
        <v>258</v>
      </c>
      <c r="D867" s="481">
        <v>100</v>
      </c>
      <c r="E867" s="479" t="s">
        <v>1674</v>
      </c>
    </row>
    <row r="868" spans="1:5" ht="26.2" customHeight="1" x14ac:dyDescent="0.25">
      <c r="A868" s="478" t="s">
        <v>1675</v>
      </c>
      <c r="B868" s="479" t="s">
        <v>6826</v>
      </c>
      <c r="C868" s="480" t="s">
        <v>262</v>
      </c>
      <c r="D868" s="481">
        <v>20</v>
      </c>
      <c r="E868" s="479" t="s">
        <v>1674</v>
      </c>
    </row>
    <row r="869" spans="1:5" ht="26.2" customHeight="1" x14ac:dyDescent="0.25">
      <c r="A869" s="478" t="s">
        <v>1676</v>
      </c>
      <c r="B869" s="479" t="s">
        <v>1677</v>
      </c>
      <c r="C869" s="480" t="s">
        <v>258</v>
      </c>
      <c r="D869" s="481">
        <v>21.7</v>
      </c>
      <c r="E869" s="479" t="s">
        <v>1678</v>
      </c>
    </row>
    <row r="870" spans="1:5" ht="26.2" customHeight="1" x14ac:dyDescent="0.25">
      <c r="A870" s="478" t="s">
        <v>1679</v>
      </c>
      <c r="B870" s="479" t="s">
        <v>1677</v>
      </c>
      <c r="C870" s="480" t="s">
        <v>262</v>
      </c>
      <c r="D870" s="481">
        <v>0.87</v>
      </c>
      <c r="E870" s="479" t="s">
        <v>1678</v>
      </c>
    </row>
    <row r="871" spans="1:5" ht="26.2" customHeight="1" x14ac:dyDescent="0.25">
      <c r="A871" s="478" t="s">
        <v>1680</v>
      </c>
      <c r="B871" s="479" t="s">
        <v>1681</v>
      </c>
      <c r="C871" s="480" t="s">
        <v>258</v>
      </c>
      <c r="D871" s="481">
        <v>21.7</v>
      </c>
      <c r="E871" s="479" t="s">
        <v>1682</v>
      </c>
    </row>
    <row r="872" spans="1:5" ht="26.2" customHeight="1" x14ac:dyDescent="0.25">
      <c r="A872" s="478" t="s">
        <v>1683</v>
      </c>
      <c r="B872" s="479" t="s">
        <v>1681</v>
      </c>
      <c r="C872" s="480" t="s">
        <v>262</v>
      </c>
      <c r="D872" s="481">
        <v>0.87</v>
      </c>
      <c r="E872" s="479" t="s">
        <v>1682</v>
      </c>
    </row>
    <row r="873" spans="1:5" ht="26.2" customHeight="1" x14ac:dyDescent="0.25">
      <c r="A873" s="478" t="s">
        <v>1685</v>
      </c>
      <c r="B873" s="479" t="s">
        <v>1543</v>
      </c>
      <c r="C873" s="480" t="s">
        <v>267</v>
      </c>
      <c r="D873" s="481">
        <v>246627</v>
      </c>
      <c r="E873" s="479" t="s">
        <v>859</v>
      </c>
    </row>
    <row r="874" spans="1:5" ht="26.2" customHeight="1" x14ac:dyDescent="0.25">
      <c r="A874" s="478" t="s">
        <v>1686</v>
      </c>
      <c r="B874" s="479" t="s">
        <v>1687</v>
      </c>
      <c r="C874" s="480" t="s">
        <v>266</v>
      </c>
      <c r="D874" s="481">
        <v>36000</v>
      </c>
      <c r="E874" s="479" t="s">
        <v>1170</v>
      </c>
    </row>
    <row r="875" spans="1:5" ht="26.2" customHeight="1" x14ac:dyDescent="0.25">
      <c r="A875" s="478" t="s">
        <v>1688</v>
      </c>
      <c r="B875" s="479" t="s">
        <v>1689</v>
      </c>
      <c r="C875" s="480" t="s">
        <v>276</v>
      </c>
      <c r="D875" s="481">
        <v>1125.44</v>
      </c>
      <c r="E875" s="479" t="s">
        <v>1468</v>
      </c>
    </row>
    <row r="876" spans="1:5" ht="26.2" customHeight="1" x14ac:dyDescent="0.25">
      <c r="A876" s="478" t="s">
        <v>1690</v>
      </c>
      <c r="B876" s="479" t="s">
        <v>1691</v>
      </c>
      <c r="C876" s="480" t="s">
        <v>8</v>
      </c>
      <c r="D876" s="481">
        <v>72956.850000000006</v>
      </c>
      <c r="E876" s="479" t="s">
        <v>696</v>
      </c>
    </row>
    <row r="877" spans="1:5" ht="26.2" customHeight="1" x14ac:dyDescent="0.25">
      <c r="A877" s="478" t="s">
        <v>1692</v>
      </c>
      <c r="B877" s="479" t="s">
        <v>1510</v>
      </c>
      <c r="C877" s="480" t="s">
        <v>8</v>
      </c>
      <c r="D877" s="481">
        <v>46027</v>
      </c>
      <c r="E877" s="479" t="s">
        <v>713</v>
      </c>
    </row>
    <row r="878" spans="1:5" ht="26.2" customHeight="1" x14ac:dyDescent="0.25">
      <c r="A878" s="478" t="s">
        <v>1693</v>
      </c>
      <c r="B878" s="479" t="s">
        <v>1694</v>
      </c>
      <c r="C878" s="480" t="s">
        <v>266</v>
      </c>
      <c r="D878" s="481">
        <v>233695</v>
      </c>
      <c r="E878" s="479" t="s">
        <v>1170</v>
      </c>
    </row>
    <row r="879" spans="1:5" ht="26.2" customHeight="1" x14ac:dyDescent="0.25">
      <c r="A879" s="478" t="s">
        <v>1695</v>
      </c>
      <c r="B879" s="479" t="s">
        <v>1696</v>
      </c>
      <c r="C879" s="480" t="s">
        <v>258</v>
      </c>
      <c r="D879" s="481">
        <v>400</v>
      </c>
      <c r="E879" s="479" t="s">
        <v>1697</v>
      </c>
    </row>
    <row r="880" spans="1:5" ht="26.2" customHeight="1" x14ac:dyDescent="0.25">
      <c r="A880" s="478" t="s">
        <v>1698</v>
      </c>
      <c r="B880" s="479" t="s">
        <v>1699</v>
      </c>
      <c r="C880" s="480" t="s">
        <v>262</v>
      </c>
      <c r="D880" s="481">
        <v>80</v>
      </c>
      <c r="E880" s="479" t="s">
        <v>1697</v>
      </c>
    </row>
    <row r="881" spans="1:5" ht="26.2" customHeight="1" x14ac:dyDescent="0.25">
      <c r="A881" s="478" t="s">
        <v>1700</v>
      </c>
      <c r="B881" s="479" t="s">
        <v>1701</v>
      </c>
      <c r="C881" s="480" t="s">
        <v>13</v>
      </c>
      <c r="D881" s="481">
        <v>2046.64</v>
      </c>
      <c r="E881" s="479" t="s">
        <v>1556</v>
      </c>
    </row>
    <row r="882" spans="1:5" ht="26.2" customHeight="1" x14ac:dyDescent="0.25">
      <c r="A882" s="478" t="s">
        <v>1702</v>
      </c>
      <c r="B882" s="479" t="s">
        <v>1507</v>
      </c>
      <c r="C882" s="480" t="s">
        <v>8</v>
      </c>
      <c r="D882" s="481">
        <v>46027</v>
      </c>
      <c r="E882" s="479" t="s">
        <v>713</v>
      </c>
    </row>
    <row r="883" spans="1:5" ht="26.2" customHeight="1" x14ac:dyDescent="0.25">
      <c r="A883" s="478" t="s">
        <v>1704</v>
      </c>
      <c r="B883" s="479" t="s">
        <v>1703</v>
      </c>
      <c r="C883" s="480" t="s">
        <v>13</v>
      </c>
      <c r="D883" s="481">
        <v>18600</v>
      </c>
      <c r="E883" s="479" t="s">
        <v>1161</v>
      </c>
    </row>
    <row r="884" spans="1:5" ht="26.2" customHeight="1" x14ac:dyDescent="0.25">
      <c r="A884" s="478" t="s">
        <v>1705</v>
      </c>
      <c r="B884" s="479" t="s">
        <v>1706</v>
      </c>
      <c r="C884" s="480" t="s">
        <v>13</v>
      </c>
      <c r="D884" s="481">
        <v>18600</v>
      </c>
      <c r="E884" s="479" t="s">
        <v>1164</v>
      </c>
    </row>
    <row r="885" spans="1:5" ht="26.2" customHeight="1" x14ac:dyDescent="0.25">
      <c r="A885" s="478" t="s">
        <v>1707</v>
      </c>
      <c r="B885" s="479" t="s">
        <v>1708</v>
      </c>
      <c r="C885" s="480" t="s">
        <v>13</v>
      </c>
      <c r="D885" s="481">
        <v>21000</v>
      </c>
      <c r="E885" s="479" t="s">
        <v>1380</v>
      </c>
    </row>
    <row r="886" spans="1:5" ht="26.2" customHeight="1" x14ac:dyDescent="0.25">
      <c r="A886" s="478" t="s">
        <v>1709</v>
      </c>
      <c r="B886" s="479" t="s">
        <v>1710</v>
      </c>
      <c r="C886" s="480" t="s">
        <v>13</v>
      </c>
      <c r="D886" s="481">
        <v>18600</v>
      </c>
      <c r="E886" s="479" t="s">
        <v>1417</v>
      </c>
    </row>
    <row r="887" spans="1:5" ht="26.2" customHeight="1" x14ac:dyDescent="0.25">
      <c r="A887" s="478" t="s">
        <v>1711</v>
      </c>
      <c r="B887" s="479" t="s">
        <v>1712</v>
      </c>
      <c r="C887" s="480" t="s">
        <v>13</v>
      </c>
      <c r="D887" s="481">
        <v>18600</v>
      </c>
      <c r="E887" s="479" t="s">
        <v>1417</v>
      </c>
    </row>
    <row r="888" spans="1:5" ht="26.2" customHeight="1" x14ac:dyDescent="0.25">
      <c r="A888" s="478" t="s">
        <v>1713</v>
      </c>
      <c r="B888" s="479" t="s">
        <v>1714</v>
      </c>
      <c r="C888" s="480" t="s">
        <v>13</v>
      </c>
      <c r="D888" s="481">
        <v>18600</v>
      </c>
      <c r="E888" s="479" t="s">
        <v>719</v>
      </c>
    </row>
    <row r="889" spans="1:5" ht="26.2" customHeight="1" x14ac:dyDescent="0.25">
      <c r="A889" s="478" t="s">
        <v>1715</v>
      </c>
      <c r="B889" s="479" t="s">
        <v>1716</v>
      </c>
      <c r="C889" s="480" t="s">
        <v>280</v>
      </c>
      <c r="D889" s="481">
        <v>1681.29</v>
      </c>
      <c r="E889" s="479" t="s">
        <v>1717</v>
      </c>
    </row>
    <row r="890" spans="1:5" ht="26.2" customHeight="1" x14ac:dyDescent="0.25">
      <c r="A890" s="478" t="s">
        <v>1718</v>
      </c>
      <c r="B890" s="479" t="s">
        <v>1719</v>
      </c>
      <c r="C890" s="480" t="s">
        <v>268</v>
      </c>
      <c r="D890" s="481">
        <v>27198.75</v>
      </c>
      <c r="E890" s="479" t="s">
        <v>713</v>
      </c>
    </row>
    <row r="891" spans="1:5" ht="26.2" customHeight="1" x14ac:dyDescent="0.25">
      <c r="A891" s="478" t="s">
        <v>1720</v>
      </c>
      <c r="B891" s="479" t="s">
        <v>1721</v>
      </c>
      <c r="C891" s="480" t="s">
        <v>258</v>
      </c>
      <c r="D891" s="481">
        <v>23.7</v>
      </c>
      <c r="E891" s="479" t="s">
        <v>1722</v>
      </c>
    </row>
    <row r="892" spans="1:5" ht="26.2" customHeight="1" x14ac:dyDescent="0.25">
      <c r="A892" s="478" t="s">
        <v>1723</v>
      </c>
      <c r="B892" s="479" t="s">
        <v>1724</v>
      </c>
      <c r="C892" s="480" t="s">
        <v>262</v>
      </c>
      <c r="D892" s="481">
        <v>0.95</v>
      </c>
      <c r="E892" s="479" t="s">
        <v>1722</v>
      </c>
    </row>
    <row r="893" spans="1:5" ht="26.2" customHeight="1" x14ac:dyDescent="0.25">
      <c r="A893" s="478" t="s">
        <v>1725</v>
      </c>
      <c r="B893" s="479" t="s">
        <v>1726</v>
      </c>
      <c r="C893" s="480" t="s">
        <v>276</v>
      </c>
      <c r="D893" s="481">
        <v>171.35</v>
      </c>
      <c r="E893" s="479" t="s">
        <v>1100</v>
      </c>
    </row>
    <row r="894" spans="1:5" ht="26.2" customHeight="1" x14ac:dyDescent="0.25">
      <c r="A894" s="478" t="s">
        <v>1727</v>
      </c>
      <c r="B894" s="479" t="s">
        <v>1728</v>
      </c>
      <c r="C894" s="480" t="s">
        <v>276</v>
      </c>
      <c r="D894" s="481">
        <v>18.3</v>
      </c>
      <c r="E894" s="479" t="s">
        <v>1417</v>
      </c>
    </row>
    <row r="895" spans="1:5" ht="26.2" customHeight="1" x14ac:dyDescent="0.25">
      <c r="A895" s="478" t="s">
        <v>1729</v>
      </c>
      <c r="B895" s="479" t="s">
        <v>1730</v>
      </c>
      <c r="C895" s="480" t="s">
        <v>13</v>
      </c>
      <c r="D895" s="481">
        <v>18600</v>
      </c>
      <c r="E895" s="479" t="s">
        <v>6827</v>
      </c>
    </row>
    <row r="896" spans="1:5" ht="26.2" customHeight="1" x14ac:dyDescent="0.25">
      <c r="A896" s="478" t="s">
        <v>1822</v>
      </c>
      <c r="B896" s="479" t="s">
        <v>1823</v>
      </c>
      <c r="C896" s="480" t="s">
        <v>258</v>
      </c>
      <c r="D896" s="481">
        <v>1200</v>
      </c>
      <c r="E896" s="479" t="s">
        <v>719</v>
      </c>
    </row>
    <row r="897" spans="1:5" ht="26.2" customHeight="1" x14ac:dyDescent="0.25">
      <c r="A897" s="478" t="s">
        <v>1824</v>
      </c>
      <c r="B897" s="479" t="s">
        <v>1825</v>
      </c>
      <c r="C897" s="480" t="s">
        <v>262</v>
      </c>
      <c r="D897" s="481">
        <v>252</v>
      </c>
      <c r="E897" s="479" t="s">
        <v>719</v>
      </c>
    </row>
    <row r="898" spans="1:5" ht="26.2" customHeight="1" x14ac:dyDescent="0.25">
      <c r="A898" s="478" t="s">
        <v>1826</v>
      </c>
      <c r="B898" s="479" t="s">
        <v>1827</v>
      </c>
      <c r="C898" s="480" t="s">
        <v>13</v>
      </c>
      <c r="D898" s="481">
        <v>18782.16</v>
      </c>
      <c r="E898" s="479" t="s">
        <v>1464</v>
      </c>
    </row>
    <row r="899" spans="1:5" ht="26.2" customHeight="1" x14ac:dyDescent="0.25">
      <c r="A899" s="478" t="s">
        <v>1831</v>
      </c>
      <c r="B899" s="479" t="s">
        <v>1832</v>
      </c>
      <c r="C899" s="480" t="s">
        <v>267</v>
      </c>
      <c r="D899" s="481">
        <v>15050</v>
      </c>
      <c r="E899" s="479" t="s">
        <v>1752</v>
      </c>
    </row>
    <row r="900" spans="1:5" ht="26.2" customHeight="1" x14ac:dyDescent="0.25">
      <c r="A900" s="478" t="s">
        <v>1833</v>
      </c>
      <c r="B900" s="479" t="s">
        <v>1834</v>
      </c>
      <c r="C900" s="480" t="s">
        <v>13</v>
      </c>
      <c r="D900" s="481">
        <v>18782.759999999998</v>
      </c>
      <c r="E900" s="479" t="s">
        <v>1551</v>
      </c>
    </row>
    <row r="901" spans="1:5" ht="26.2" customHeight="1" x14ac:dyDescent="0.25">
      <c r="A901" s="864" t="s">
        <v>1838</v>
      </c>
      <c r="B901" s="865" t="s">
        <v>1839</v>
      </c>
      <c r="C901" s="866" t="s">
        <v>280</v>
      </c>
      <c r="D901" s="867">
        <v>4610.03</v>
      </c>
      <c r="E901" s="865" t="s">
        <v>1141</v>
      </c>
    </row>
    <row r="902" spans="1:5" ht="26.2" customHeight="1" x14ac:dyDescent="0.25">
      <c r="A902" s="493" t="s">
        <v>1840</v>
      </c>
      <c r="B902" s="861" t="s">
        <v>1841</v>
      </c>
      <c r="C902" s="862" t="s">
        <v>8</v>
      </c>
      <c r="D902" s="863">
        <v>74807</v>
      </c>
      <c r="E902" s="861" t="s">
        <v>713</v>
      </c>
    </row>
    <row r="903" spans="1:5" ht="26.2" customHeight="1" x14ac:dyDescent="0.25">
      <c r="A903" s="478" t="s">
        <v>1842</v>
      </c>
      <c r="B903" s="479" t="s">
        <v>1843</v>
      </c>
      <c r="C903" s="480" t="s">
        <v>284</v>
      </c>
      <c r="D903" s="481">
        <v>30995.37</v>
      </c>
      <c r="E903" s="479" t="s">
        <v>1100</v>
      </c>
    </row>
    <row r="904" spans="1:5" ht="26.2" customHeight="1" x14ac:dyDescent="0.25">
      <c r="A904" s="478" t="s">
        <v>1844</v>
      </c>
      <c r="B904" s="479" t="s">
        <v>1845</v>
      </c>
      <c r="C904" s="480" t="s">
        <v>8</v>
      </c>
      <c r="D904" s="481">
        <v>750</v>
      </c>
      <c r="E904" s="479" t="s">
        <v>1367</v>
      </c>
    </row>
    <row r="905" spans="1:5" ht="26.2" customHeight="1" x14ac:dyDescent="0.25">
      <c r="A905" s="478" t="s">
        <v>1847</v>
      </c>
      <c r="B905" s="479" t="s">
        <v>1848</v>
      </c>
      <c r="C905" s="480" t="s">
        <v>13</v>
      </c>
      <c r="D905" s="481">
        <v>18782.759999999998</v>
      </c>
      <c r="E905" s="479" t="s">
        <v>1849</v>
      </c>
    </row>
    <row r="906" spans="1:5" ht="26.2" customHeight="1" x14ac:dyDescent="0.25">
      <c r="A906" s="478" t="s">
        <v>1850</v>
      </c>
      <c r="B906" s="479" t="s">
        <v>1851</v>
      </c>
      <c r="C906" s="480" t="s">
        <v>13</v>
      </c>
      <c r="D906" s="481">
        <v>18782.759999999998</v>
      </c>
      <c r="E906" s="479" t="s">
        <v>1852</v>
      </c>
    </row>
    <row r="907" spans="1:5" ht="26.2" customHeight="1" x14ac:dyDescent="0.25">
      <c r="A907" s="478" t="s">
        <v>1853</v>
      </c>
      <c r="B907" s="479" t="s">
        <v>1854</v>
      </c>
      <c r="C907" s="480" t="s">
        <v>264</v>
      </c>
      <c r="D907" s="481">
        <v>1805482.57</v>
      </c>
      <c r="E907" s="479" t="s">
        <v>1446</v>
      </c>
    </row>
    <row r="908" spans="1:5" ht="26.2" customHeight="1" x14ac:dyDescent="0.25">
      <c r="A908" s="478" t="s">
        <v>1855</v>
      </c>
      <c r="B908" s="479" t="s">
        <v>1856</v>
      </c>
      <c r="C908" s="480" t="s">
        <v>264</v>
      </c>
      <c r="D908" s="481">
        <v>115975.16</v>
      </c>
      <c r="E908" s="479" t="s">
        <v>1446</v>
      </c>
    </row>
    <row r="909" spans="1:5" ht="26.2" customHeight="1" x14ac:dyDescent="0.25">
      <c r="A909" s="478" t="s">
        <v>1857</v>
      </c>
      <c r="B909" s="479" t="s">
        <v>1858</v>
      </c>
      <c r="C909" s="480" t="s">
        <v>280</v>
      </c>
      <c r="D909" s="481">
        <v>25.08</v>
      </c>
      <c r="E909" s="479" t="s">
        <v>1100</v>
      </c>
    </row>
    <row r="910" spans="1:5" ht="26.2" customHeight="1" x14ac:dyDescent="0.25">
      <c r="A910" s="478" t="s">
        <v>1859</v>
      </c>
      <c r="B910" s="479" t="s">
        <v>1860</v>
      </c>
      <c r="C910" s="480" t="s">
        <v>280</v>
      </c>
      <c r="D910" s="481">
        <v>221.55</v>
      </c>
      <c r="E910" s="479" t="s">
        <v>1100</v>
      </c>
    </row>
    <row r="911" spans="1:5" ht="26.2" customHeight="1" x14ac:dyDescent="0.25">
      <c r="A911" s="478" t="s">
        <v>1861</v>
      </c>
      <c r="B911" s="479" t="s">
        <v>1862</v>
      </c>
      <c r="C911" s="480" t="s">
        <v>257</v>
      </c>
      <c r="D911" s="481">
        <v>540</v>
      </c>
      <c r="E911" s="479" t="s">
        <v>1569</v>
      </c>
    </row>
    <row r="912" spans="1:5" ht="26.2" customHeight="1" x14ac:dyDescent="0.25">
      <c r="A912" s="478" t="s">
        <v>1863</v>
      </c>
      <c r="B912" s="479" t="s">
        <v>1864</v>
      </c>
      <c r="C912" s="480" t="s">
        <v>262</v>
      </c>
      <c r="D912" s="481">
        <v>113.4</v>
      </c>
      <c r="E912" s="479" t="s">
        <v>1569</v>
      </c>
    </row>
    <row r="913" spans="1:5" ht="26.2" customHeight="1" x14ac:dyDescent="0.25">
      <c r="A913" s="478" t="s">
        <v>1865</v>
      </c>
      <c r="B913" s="479" t="s">
        <v>6828</v>
      </c>
      <c r="C913" s="480" t="s">
        <v>276</v>
      </c>
      <c r="D913" s="481">
        <v>2451.5</v>
      </c>
      <c r="E913" s="479" t="s">
        <v>1866</v>
      </c>
    </row>
    <row r="914" spans="1:5" ht="26.2" customHeight="1" x14ac:dyDescent="0.25">
      <c r="A914" s="478" t="s">
        <v>1867</v>
      </c>
      <c r="B914" s="479" t="s">
        <v>1868</v>
      </c>
      <c r="C914" s="480" t="s">
        <v>257</v>
      </c>
      <c r="D914" s="481">
        <v>540</v>
      </c>
      <c r="E914" s="479" t="s">
        <v>1569</v>
      </c>
    </row>
    <row r="915" spans="1:5" ht="26.2" customHeight="1" x14ac:dyDescent="0.25">
      <c r="A915" s="478" t="s">
        <v>1869</v>
      </c>
      <c r="B915" s="479" t="s">
        <v>1870</v>
      </c>
      <c r="C915" s="480" t="s">
        <v>262</v>
      </c>
      <c r="D915" s="481">
        <v>113.4</v>
      </c>
      <c r="E915" s="479" t="s">
        <v>1569</v>
      </c>
    </row>
    <row r="916" spans="1:5" ht="26.2" customHeight="1" x14ac:dyDescent="0.25">
      <c r="A916" s="478" t="s">
        <v>1871</v>
      </c>
      <c r="B916" s="479" t="s">
        <v>1749</v>
      </c>
      <c r="C916" s="480" t="s">
        <v>8</v>
      </c>
      <c r="D916" s="481">
        <v>24000</v>
      </c>
      <c r="E916" s="479" t="s">
        <v>696</v>
      </c>
    </row>
    <row r="917" spans="1:5" ht="26.2" customHeight="1" x14ac:dyDescent="0.25">
      <c r="A917" s="478" t="s">
        <v>1872</v>
      </c>
      <c r="B917" s="479" t="s">
        <v>1747</v>
      </c>
      <c r="C917" s="480" t="s">
        <v>8</v>
      </c>
      <c r="D917" s="481">
        <v>8000.08</v>
      </c>
      <c r="E917" s="479" t="s">
        <v>696</v>
      </c>
    </row>
    <row r="918" spans="1:5" ht="26.2" customHeight="1" x14ac:dyDescent="0.25">
      <c r="A918" s="478" t="s">
        <v>1873</v>
      </c>
      <c r="B918" s="479" t="s">
        <v>1748</v>
      </c>
      <c r="C918" s="480" t="s">
        <v>8</v>
      </c>
      <c r="D918" s="481">
        <v>3400.18</v>
      </c>
      <c r="E918" s="479" t="s">
        <v>696</v>
      </c>
    </row>
    <row r="919" spans="1:5" ht="26.2" customHeight="1" x14ac:dyDescent="0.25">
      <c r="A919" s="478" t="s">
        <v>1874</v>
      </c>
      <c r="B919" s="479" t="s">
        <v>1750</v>
      </c>
      <c r="C919" s="480" t="s">
        <v>8</v>
      </c>
      <c r="D919" s="481">
        <v>1223.6199999999999</v>
      </c>
      <c r="E919" s="479" t="s">
        <v>696</v>
      </c>
    </row>
    <row r="920" spans="1:5" ht="26.2" customHeight="1" x14ac:dyDescent="0.25">
      <c r="A920" s="478" t="s">
        <v>1875</v>
      </c>
      <c r="B920" s="479" t="s">
        <v>1746</v>
      </c>
      <c r="C920" s="480" t="s">
        <v>8</v>
      </c>
      <c r="D920" s="481">
        <v>4000.1</v>
      </c>
      <c r="E920" s="479" t="s">
        <v>696</v>
      </c>
    </row>
    <row r="921" spans="1:5" ht="26.2" customHeight="1" x14ac:dyDescent="0.25">
      <c r="A921" s="478" t="s">
        <v>3664</v>
      </c>
      <c r="B921" s="479" t="s">
        <v>3665</v>
      </c>
      <c r="C921" s="480" t="s">
        <v>3666</v>
      </c>
      <c r="D921" s="481">
        <v>1620</v>
      </c>
      <c r="E921" s="479" t="s">
        <v>3667</v>
      </c>
    </row>
    <row r="922" spans="1:5" ht="26.2" customHeight="1" x14ac:dyDescent="0.25">
      <c r="A922" s="478" t="s">
        <v>3668</v>
      </c>
      <c r="B922" s="479" t="s">
        <v>3665</v>
      </c>
      <c r="C922" s="480" t="s">
        <v>3154</v>
      </c>
      <c r="D922" s="481">
        <v>340.2</v>
      </c>
      <c r="E922" s="479" t="s">
        <v>3667</v>
      </c>
    </row>
    <row r="923" spans="1:5" ht="26.2" customHeight="1" x14ac:dyDescent="0.25">
      <c r="A923" s="478" t="s">
        <v>3670</v>
      </c>
      <c r="B923" s="479" t="s">
        <v>3671</v>
      </c>
      <c r="C923" s="480" t="s">
        <v>2762</v>
      </c>
      <c r="D923" s="481">
        <v>55200</v>
      </c>
      <c r="E923" s="479" t="s">
        <v>3669</v>
      </c>
    </row>
    <row r="924" spans="1:5" ht="26.2" customHeight="1" x14ac:dyDescent="0.25">
      <c r="A924" s="478" t="s">
        <v>3672</v>
      </c>
      <c r="B924" s="479" t="s">
        <v>3673</v>
      </c>
      <c r="C924" s="480" t="s">
        <v>256</v>
      </c>
      <c r="D924" s="481">
        <v>1047.4000000000001</v>
      </c>
      <c r="E924" s="479" t="s">
        <v>3674</v>
      </c>
    </row>
    <row r="925" spans="1:5" ht="26.2" customHeight="1" x14ac:dyDescent="0.25">
      <c r="A925" s="478" t="s">
        <v>3675</v>
      </c>
      <c r="B925" s="479" t="s">
        <v>3676</v>
      </c>
      <c r="C925" s="480" t="s">
        <v>256</v>
      </c>
      <c r="D925" s="481">
        <v>1500</v>
      </c>
      <c r="E925" s="479" t="s">
        <v>3674</v>
      </c>
    </row>
    <row r="926" spans="1:5" ht="26.2" customHeight="1" x14ac:dyDescent="0.25">
      <c r="A926" s="478" t="s">
        <v>3677</v>
      </c>
      <c r="B926" s="479" t="s">
        <v>3678</v>
      </c>
      <c r="C926" s="480" t="s">
        <v>256</v>
      </c>
      <c r="D926" s="481">
        <v>12350</v>
      </c>
      <c r="E926" s="479" t="s">
        <v>3674</v>
      </c>
    </row>
    <row r="927" spans="1:5" ht="26.2" customHeight="1" x14ac:dyDescent="0.25">
      <c r="A927" s="478" t="s">
        <v>3679</v>
      </c>
      <c r="B927" s="479" t="s">
        <v>3680</v>
      </c>
      <c r="C927" s="480" t="s">
        <v>262</v>
      </c>
      <c r="D927" s="481">
        <v>578.34</v>
      </c>
      <c r="E927" s="479" t="s">
        <v>3674</v>
      </c>
    </row>
    <row r="928" spans="1:5" ht="26.2" customHeight="1" x14ac:dyDescent="0.25">
      <c r="A928" s="478" t="s">
        <v>3681</v>
      </c>
      <c r="B928" s="479" t="s">
        <v>3682</v>
      </c>
      <c r="C928" s="480" t="s">
        <v>262</v>
      </c>
      <c r="D928" s="481">
        <v>2593.5</v>
      </c>
      <c r="E928" s="479" t="s">
        <v>3674</v>
      </c>
    </row>
    <row r="929" spans="1:5" ht="26.2" customHeight="1" x14ac:dyDescent="0.25">
      <c r="A929" s="478" t="s">
        <v>3683</v>
      </c>
      <c r="B929" s="479" t="s">
        <v>3684</v>
      </c>
      <c r="C929" s="480" t="s">
        <v>267</v>
      </c>
      <c r="D929" s="481">
        <v>2940</v>
      </c>
      <c r="E929" s="479" t="s">
        <v>2250</v>
      </c>
    </row>
    <row r="930" spans="1:5" ht="26.2" customHeight="1" x14ac:dyDescent="0.25">
      <c r="A930" s="478" t="s">
        <v>3685</v>
      </c>
      <c r="B930" s="479" t="s">
        <v>3686</v>
      </c>
      <c r="C930" s="480" t="s">
        <v>267</v>
      </c>
      <c r="D930" s="481">
        <v>42469.14</v>
      </c>
      <c r="E930" s="479" t="s">
        <v>2205</v>
      </c>
    </row>
    <row r="931" spans="1:5" ht="26.2" customHeight="1" x14ac:dyDescent="0.25">
      <c r="A931" s="478" t="s">
        <v>3687</v>
      </c>
      <c r="B931" s="479" t="s">
        <v>3688</v>
      </c>
      <c r="C931" s="480" t="s">
        <v>267</v>
      </c>
      <c r="D931" s="481">
        <v>3854.68</v>
      </c>
      <c r="E931" s="479" t="s">
        <v>714</v>
      </c>
    </row>
    <row r="932" spans="1:5" ht="26.2" customHeight="1" x14ac:dyDescent="0.25">
      <c r="A932" s="478" t="s">
        <v>3689</v>
      </c>
      <c r="B932" s="479" t="s">
        <v>3690</v>
      </c>
      <c r="C932" s="480" t="s">
        <v>286</v>
      </c>
      <c r="D932" s="481">
        <v>234.43</v>
      </c>
      <c r="E932" s="479" t="s">
        <v>3631</v>
      </c>
    </row>
    <row r="933" spans="1:5" ht="26.2" customHeight="1" x14ac:dyDescent="0.25">
      <c r="A933" s="478" t="s">
        <v>3691</v>
      </c>
      <c r="B933" s="479" t="s">
        <v>3692</v>
      </c>
      <c r="C933" s="480" t="s">
        <v>267</v>
      </c>
      <c r="D933" s="481">
        <v>108074.4</v>
      </c>
      <c r="E933" s="479" t="s">
        <v>1752</v>
      </c>
    </row>
    <row r="934" spans="1:5" ht="26.2" customHeight="1" x14ac:dyDescent="0.25">
      <c r="A934" s="478" t="s">
        <v>3693</v>
      </c>
      <c r="B934" s="479" t="s">
        <v>3694</v>
      </c>
      <c r="C934" s="480" t="s">
        <v>267</v>
      </c>
      <c r="D934" s="481">
        <v>36880.269999999997</v>
      </c>
      <c r="E934" s="479" t="s">
        <v>1752</v>
      </c>
    </row>
    <row r="935" spans="1:5" ht="26.2" customHeight="1" x14ac:dyDescent="0.25">
      <c r="A935" s="478" t="s">
        <v>3695</v>
      </c>
      <c r="B935" s="479" t="s">
        <v>3696</v>
      </c>
      <c r="C935" s="480" t="s">
        <v>267</v>
      </c>
      <c r="D935" s="481">
        <v>100223.05</v>
      </c>
      <c r="E935" s="479" t="s">
        <v>1548</v>
      </c>
    </row>
    <row r="936" spans="1:5" ht="26.2" customHeight="1" x14ac:dyDescent="0.25">
      <c r="A936" s="478" t="s">
        <v>3697</v>
      </c>
      <c r="B936" s="479" t="s">
        <v>3698</v>
      </c>
      <c r="C936" s="480" t="s">
        <v>267</v>
      </c>
      <c r="D936" s="481">
        <v>288535.57</v>
      </c>
      <c r="E936" s="479" t="s">
        <v>1548</v>
      </c>
    </row>
    <row r="937" spans="1:5" ht="26.2" customHeight="1" x14ac:dyDescent="0.25">
      <c r="A937" s="478" t="s">
        <v>3700</v>
      </c>
      <c r="B937" s="479" t="s">
        <v>3701</v>
      </c>
      <c r="C937" s="480" t="s">
        <v>265</v>
      </c>
      <c r="D937" s="481">
        <v>7395.2</v>
      </c>
      <c r="E937" s="479" t="s">
        <v>2746</v>
      </c>
    </row>
    <row r="938" spans="1:5" ht="26.2" customHeight="1" x14ac:dyDescent="0.25">
      <c r="A938" s="478" t="s">
        <v>3703</v>
      </c>
      <c r="B938" s="479" t="s">
        <v>3704</v>
      </c>
      <c r="C938" s="480" t="s">
        <v>1565</v>
      </c>
      <c r="D938" s="481">
        <v>1666.67</v>
      </c>
      <c r="E938" s="479" t="s">
        <v>1331</v>
      </c>
    </row>
    <row r="939" spans="1:5" ht="26.2" customHeight="1" x14ac:dyDescent="0.25">
      <c r="A939" s="478" t="s">
        <v>3705</v>
      </c>
      <c r="B939" s="479" t="s">
        <v>3706</v>
      </c>
      <c r="C939" s="480" t="s">
        <v>267</v>
      </c>
      <c r="D939" s="481">
        <v>12250</v>
      </c>
      <c r="E939" s="479" t="s">
        <v>3707</v>
      </c>
    </row>
    <row r="940" spans="1:5" ht="26.2" customHeight="1" x14ac:dyDescent="0.25">
      <c r="A940" s="478" t="s">
        <v>3708</v>
      </c>
      <c r="B940" s="479" t="s">
        <v>3709</v>
      </c>
      <c r="C940" s="480" t="s">
        <v>267</v>
      </c>
      <c r="D940" s="481">
        <v>100000</v>
      </c>
      <c r="E940" s="479" t="s">
        <v>714</v>
      </c>
    </row>
    <row r="941" spans="1:5" ht="26.2" customHeight="1" x14ac:dyDescent="0.25">
      <c r="A941" s="478" t="s">
        <v>3710</v>
      </c>
      <c r="B941" s="479" t="s">
        <v>3711</v>
      </c>
      <c r="C941" s="480" t="s">
        <v>267</v>
      </c>
      <c r="D941" s="481">
        <v>957650</v>
      </c>
      <c r="E941" s="479" t="s">
        <v>2701</v>
      </c>
    </row>
    <row r="942" spans="1:5" ht="26.2" customHeight="1" x14ac:dyDescent="0.25">
      <c r="A942" s="478" t="s">
        <v>3712</v>
      </c>
      <c r="B942" s="479" t="s">
        <v>3713</v>
      </c>
      <c r="C942" s="480" t="s">
        <v>267</v>
      </c>
      <c r="D942" s="481">
        <v>195160</v>
      </c>
      <c r="E942" s="479" t="s">
        <v>2701</v>
      </c>
    </row>
    <row r="943" spans="1:5" ht="26.2" customHeight="1" x14ac:dyDescent="0.25">
      <c r="A943" s="478" t="s">
        <v>3714</v>
      </c>
      <c r="B943" s="479" t="s">
        <v>3715</v>
      </c>
      <c r="C943" s="480" t="s">
        <v>267</v>
      </c>
      <c r="D943" s="481">
        <v>195160</v>
      </c>
      <c r="E943" s="479" t="s">
        <v>2701</v>
      </c>
    </row>
    <row r="944" spans="1:5" ht="26.2" customHeight="1" x14ac:dyDescent="0.25">
      <c r="A944" s="478" t="s">
        <v>3716</v>
      </c>
      <c r="B944" s="479" t="s">
        <v>3717</v>
      </c>
      <c r="C944" s="480" t="s">
        <v>267</v>
      </c>
      <c r="D944" s="481">
        <v>20000</v>
      </c>
      <c r="E944" s="479" t="s">
        <v>3718</v>
      </c>
    </row>
    <row r="945" spans="1:5" ht="26.2" customHeight="1" x14ac:dyDescent="0.25">
      <c r="A945" s="478" t="s">
        <v>3719</v>
      </c>
      <c r="B945" s="479" t="s">
        <v>3720</v>
      </c>
      <c r="C945" s="480" t="s">
        <v>1565</v>
      </c>
      <c r="D945" s="481">
        <v>25106.41</v>
      </c>
      <c r="E945" s="479" t="s">
        <v>1548</v>
      </c>
    </row>
    <row r="946" spans="1:5" ht="26.2" customHeight="1" x14ac:dyDescent="0.25">
      <c r="A946" s="478" t="s">
        <v>3721</v>
      </c>
      <c r="B946" s="479" t="s">
        <v>3722</v>
      </c>
      <c r="C946" s="480" t="s">
        <v>1565</v>
      </c>
      <c r="D946" s="481">
        <v>29333.52</v>
      </c>
      <c r="E946" s="479" t="s">
        <v>3723</v>
      </c>
    </row>
    <row r="947" spans="1:5" ht="26.2" customHeight="1" x14ac:dyDescent="0.25">
      <c r="A947" s="478" t="s">
        <v>3724</v>
      </c>
      <c r="B947" s="479" t="s">
        <v>3725</v>
      </c>
      <c r="C947" s="480" t="s">
        <v>1565</v>
      </c>
      <c r="D947" s="481">
        <v>1341541.68</v>
      </c>
      <c r="E947" s="479" t="s">
        <v>3726</v>
      </c>
    </row>
    <row r="948" spans="1:5" ht="26.2" customHeight="1" x14ac:dyDescent="0.25">
      <c r="A948" s="478" t="s">
        <v>3727</v>
      </c>
      <c r="B948" s="479" t="s">
        <v>3728</v>
      </c>
      <c r="C948" s="480" t="s">
        <v>267</v>
      </c>
      <c r="D948" s="481">
        <v>779.75</v>
      </c>
      <c r="E948" s="479" t="s">
        <v>3729</v>
      </c>
    </row>
    <row r="949" spans="1:5" ht="26.2" customHeight="1" x14ac:dyDescent="0.25">
      <c r="A949" s="478" t="s">
        <v>3730</v>
      </c>
      <c r="B949" s="479" t="s">
        <v>3731</v>
      </c>
      <c r="C949" s="480" t="s">
        <v>2498</v>
      </c>
      <c r="D949" s="481">
        <v>17500</v>
      </c>
      <c r="E949" s="479" t="s">
        <v>859</v>
      </c>
    </row>
    <row r="950" spans="1:5" ht="26.2" customHeight="1" x14ac:dyDescent="0.25">
      <c r="A950" s="478" t="s">
        <v>3732</v>
      </c>
      <c r="B950" s="479" t="s">
        <v>3733</v>
      </c>
      <c r="C950" s="480" t="s">
        <v>256</v>
      </c>
      <c r="D950" s="481">
        <v>3000</v>
      </c>
      <c r="E950" s="479" t="s">
        <v>3734</v>
      </c>
    </row>
    <row r="951" spans="1:5" ht="26.2" customHeight="1" x14ac:dyDescent="0.25">
      <c r="A951" s="864" t="s">
        <v>3735</v>
      </c>
      <c r="B951" s="865" t="s">
        <v>3736</v>
      </c>
      <c r="C951" s="866" t="s">
        <v>262</v>
      </c>
      <c r="D951" s="867">
        <v>630</v>
      </c>
      <c r="E951" s="865" t="s">
        <v>3734</v>
      </c>
    </row>
    <row r="952" spans="1:5" ht="26.2" customHeight="1" x14ac:dyDescent="0.25">
      <c r="A952" s="493" t="s">
        <v>3737</v>
      </c>
      <c r="B952" s="861" t="s">
        <v>3738</v>
      </c>
      <c r="C952" s="862" t="s">
        <v>1565</v>
      </c>
      <c r="D952" s="863">
        <v>190000</v>
      </c>
      <c r="E952" s="861" t="s">
        <v>2746</v>
      </c>
    </row>
    <row r="953" spans="1:5" ht="26.2" customHeight="1" x14ac:dyDescent="0.25">
      <c r="A953" s="478" t="s">
        <v>3739</v>
      </c>
      <c r="B953" s="479" t="s">
        <v>3740</v>
      </c>
      <c r="C953" s="480" t="s">
        <v>267</v>
      </c>
      <c r="D953" s="481">
        <v>12115.71</v>
      </c>
      <c r="E953" s="479" t="s">
        <v>3741</v>
      </c>
    </row>
    <row r="954" spans="1:5" ht="26.2" customHeight="1" x14ac:dyDescent="0.25">
      <c r="A954" s="478" t="s">
        <v>3742</v>
      </c>
      <c r="B954" s="479" t="s">
        <v>3743</v>
      </c>
      <c r="C954" s="480" t="s">
        <v>256</v>
      </c>
      <c r="D954" s="481">
        <v>20000</v>
      </c>
      <c r="E954" s="479" t="s">
        <v>3744</v>
      </c>
    </row>
    <row r="955" spans="1:5" ht="26.2" customHeight="1" x14ac:dyDescent="0.25">
      <c r="A955" s="478" t="s">
        <v>3745</v>
      </c>
      <c r="B955" s="479" t="s">
        <v>3746</v>
      </c>
      <c r="C955" s="480" t="s">
        <v>262</v>
      </c>
      <c r="D955" s="481">
        <v>4200</v>
      </c>
      <c r="E955" s="479" t="s">
        <v>3744</v>
      </c>
    </row>
    <row r="956" spans="1:5" ht="26.2" customHeight="1" x14ac:dyDescent="0.25">
      <c r="A956" s="478" t="s">
        <v>3747</v>
      </c>
      <c r="B956" s="479" t="s">
        <v>3748</v>
      </c>
      <c r="C956" s="480" t="s">
        <v>2762</v>
      </c>
      <c r="D956" s="481">
        <v>15883.07</v>
      </c>
      <c r="E956" s="479" t="s">
        <v>3749</v>
      </c>
    </row>
    <row r="957" spans="1:5" ht="26.2" customHeight="1" x14ac:dyDescent="0.25">
      <c r="A957" s="478" t="s">
        <v>3750</v>
      </c>
      <c r="B957" s="479" t="s">
        <v>3751</v>
      </c>
      <c r="C957" s="480" t="s">
        <v>256</v>
      </c>
      <c r="D957" s="481">
        <v>42000</v>
      </c>
      <c r="E957" s="479" t="s">
        <v>3752</v>
      </c>
    </row>
    <row r="958" spans="1:5" ht="26.2" customHeight="1" x14ac:dyDescent="0.25">
      <c r="A958" s="478" t="s">
        <v>3753</v>
      </c>
      <c r="B958" s="479" t="s">
        <v>3754</v>
      </c>
      <c r="C958" s="480" t="s">
        <v>1565</v>
      </c>
      <c r="D958" s="481">
        <v>100870.59</v>
      </c>
      <c r="E958" s="479" t="s">
        <v>3755</v>
      </c>
    </row>
    <row r="959" spans="1:5" ht="26.2" customHeight="1" x14ac:dyDescent="0.25">
      <c r="A959" s="478" t="s">
        <v>3756</v>
      </c>
      <c r="B959" s="479" t="s">
        <v>3757</v>
      </c>
      <c r="C959" s="480" t="s">
        <v>1565</v>
      </c>
      <c r="D959" s="481">
        <v>36990.300000000003</v>
      </c>
      <c r="E959" s="479" t="s">
        <v>1373</v>
      </c>
    </row>
    <row r="960" spans="1:5" ht="26.2" customHeight="1" x14ac:dyDescent="0.25">
      <c r="A960" s="478" t="s">
        <v>3758</v>
      </c>
      <c r="B960" s="479" t="s">
        <v>3759</v>
      </c>
      <c r="C960" s="480" t="s">
        <v>267</v>
      </c>
      <c r="D960" s="481">
        <v>126.2</v>
      </c>
      <c r="E960" s="479" t="s">
        <v>696</v>
      </c>
    </row>
    <row r="961" spans="1:5" ht="26.2" customHeight="1" x14ac:dyDescent="0.25">
      <c r="A961" s="478" t="s">
        <v>3760</v>
      </c>
      <c r="B961" s="479" t="s">
        <v>3761</v>
      </c>
      <c r="C961" s="480" t="s">
        <v>1565</v>
      </c>
      <c r="D961" s="481">
        <v>30677.46</v>
      </c>
      <c r="E961" s="479" t="s">
        <v>1548</v>
      </c>
    </row>
    <row r="962" spans="1:5" ht="26.2" customHeight="1" x14ac:dyDescent="0.25">
      <c r="A962" s="478" t="s">
        <v>3763</v>
      </c>
      <c r="B962" s="479" t="s">
        <v>3764</v>
      </c>
      <c r="C962" s="480" t="s">
        <v>257</v>
      </c>
      <c r="D962" s="481">
        <v>1134</v>
      </c>
      <c r="E962" s="479" t="s">
        <v>6829</v>
      </c>
    </row>
    <row r="963" spans="1:5" ht="26.2" customHeight="1" x14ac:dyDescent="0.25">
      <c r="A963" s="478" t="s">
        <v>3765</v>
      </c>
      <c r="B963" s="479" t="s">
        <v>3764</v>
      </c>
      <c r="C963" s="480" t="s">
        <v>262</v>
      </c>
      <c r="D963" s="481">
        <v>238.14</v>
      </c>
      <c r="E963" s="479" t="s">
        <v>6829</v>
      </c>
    </row>
    <row r="964" spans="1:5" ht="26.2" customHeight="1" x14ac:dyDescent="0.25">
      <c r="A964" s="478" t="s">
        <v>3766</v>
      </c>
      <c r="B964" s="479" t="s">
        <v>3767</v>
      </c>
      <c r="C964" s="480" t="s">
        <v>273</v>
      </c>
      <c r="D964" s="481">
        <v>75000</v>
      </c>
      <c r="E964" s="479" t="s">
        <v>3768</v>
      </c>
    </row>
    <row r="965" spans="1:5" ht="26.2" customHeight="1" x14ac:dyDescent="0.25">
      <c r="A965" s="478" t="s">
        <v>3770</v>
      </c>
      <c r="B965" s="479" t="s">
        <v>6830</v>
      </c>
      <c r="C965" s="480" t="s">
        <v>1565</v>
      </c>
      <c r="D965" s="481">
        <v>6867.67</v>
      </c>
      <c r="E965" s="479" t="s">
        <v>3771</v>
      </c>
    </row>
    <row r="966" spans="1:5" ht="26.2" customHeight="1" x14ac:dyDescent="0.25">
      <c r="A966" s="478" t="s">
        <v>3772</v>
      </c>
      <c r="B966" s="479" t="s">
        <v>3773</v>
      </c>
      <c r="C966" s="480" t="s">
        <v>1565</v>
      </c>
      <c r="D966" s="481">
        <v>16670.55</v>
      </c>
      <c r="E966" s="479" t="s">
        <v>6821</v>
      </c>
    </row>
    <row r="967" spans="1:5" ht="26.2" customHeight="1" x14ac:dyDescent="0.25">
      <c r="A967" s="478" t="s">
        <v>3774</v>
      </c>
      <c r="B967" s="479" t="s">
        <v>3775</v>
      </c>
      <c r="C967" s="480" t="s">
        <v>256</v>
      </c>
      <c r="D967" s="481">
        <v>10000</v>
      </c>
      <c r="E967" s="479" t="s">
        <v>1091</v>
      </c>
    </row>
    <row r="968" spans="1:5" ht="26.2" customHeight="1" x14ac:dyDescent="0.25">
      <c r="A968" s="478" t="s">
        <v>3776</v>
      </c>
      <c r="B968" s="479" t="s">
        <v>3775</v>
      </c>
      <c r="C968" s="480" t="s">
        <v>262</v>
      </c>
      <c r="D968" s="481">
        <v>2100</v>
      </c>
      <c r="E968" s="479" t="s">
        <v>1091</v>
      </c>
    </row>
    <row r="969" spans="1:5" ht="26.2" customHeight="1" x14ac:dyDescent="0.25">
      <c r="A969" s="478" t="s">
        <v>3777</v>
      </c>
      <c r="B969" s="479" t="s">
        <v>3778</v>
      </c>
      <c r="C969" s="480" t="s">
        <v>1565</v>
      </c>
      <c r="D969" s="481">
        <v>1448</v>
      </c>
      <c r="E969" s="479" t="s">
        <v>3779</v>
      </c>
    </row>
    <row r="970" spans="1:5" ht="26.2" customHeight="1" x14ac:dyDescent="0.25">
      <c r="A970" s="478" t="s">
        <v>3780</v>
      </c>
      <c r="B970" s="479" t="s">
        <v>3781</v>
      </c>
      <c r="C970" s="480" t="s">
        <v>256</v>
      </c>
      <c r="D970" s="481">
        <v>9000</v>
      </c>
      <c r="E970" s="479" t="s">
        <v>3782</v>
      </c>
    </row>
    <row r="971" spans="1:5" ht="26.2" customHeight="1" x14ac:dyDescent="0.25">
      <c r="A971" s="478" t="s">
        <v>3783</v>
      </c>
      <c r="B971" s="479" t="s">
        <v>3784</v>
      </c>
      <c r="C971" s="480" t="s">
        <v>262</v>
      </c>
      <c r="D971" s="481">
        <v>1890</v>
      </c>
      <c r="E971" s="479" t="s">
        <v>3782</v>
      </c>
    </row>
    <row r="972" spans="1:5" ht="26.2" customHeight="1" x14ac:dyDescent="0.25">
      <c r="A972" s="478" t="s">
        <v>3785</v>
      </c>
      <c r="B972" s="479" t="s">
        <v>3786</v>
      </c>
      <c r="C972" s="480" t="s">
        <v>257</v>
      </c>
      <c r="D972" s="481">
        <v>980</v>
      </c>
      <c r="E972" s="479" t="s">
        <v>3787</v>
      </c>
    </row>
    <row r="973" spans="1:5" ht="26.2" customHeight="1" x14ac:dyDescent="0.25">
      <c r="A973" s="478" t="s">
        <v>3788</v>
      </c>
      <c r="B973" s="479" t="s">
        <v>3789</v>
      </c>
      <c r="C973" s="480" t="s">
        <v>262</v>
      </c>
      <c r="D973" s="481">
        <v>205.8</v>
      </c>
      <c r="E973" s="479" t="s">
        <v>3787</v>
      </c>
    </row>
    <row r="974" spans="1:5" ht="26.2" customHeight="1" x14ac:dyDescent="0.25">
      <c r="A974" s="478" t="s">
        <v>3790</v>
      </c>
      <c r="B974" s="479" t="s">
        <v>3791</v>
      </c>
      <c r="C974" s="480" t="s">
        <v>257</v>
      </c>
      <c r="D974" s="481">
        <v>1250</v>
      </c>
      <c r="E974" s="479" t="s">
        <v>3792</v>
      </c>
    </row>
    <row r="975" spans="1:5" ht="26.2" customHeight="1" x14ac:dyDescent="0.25">
      <c r="A975" s="478" t="s">
        <v>3793</v>
      </c>
      <c r="B975" s="479" t="s">
        <v>3794</v>
      </c>
      <c r="C975" s="480" t="s">
        <v>262</v>
      </c>
      <c r="D975" s="481">
        <v>262.5</v>
      </c>
      <c r="E975" s="479" t="s">
        <v>3792</v>
      </c>
    </row>
    <row r="976" spans="1:5" ht="26.2" customHeight="1" x14ac:dyDescent="0.25">
      <c r="A976" s="478" t="s">
        <v>3795</v>
      </c>
      <c r="B976" s="479" t="s">
        <v>3796</v>
      </c>
      <c r="C976" s="480" t="s">
        <v>257</v>
      </c>
      <c r="D976" s="481">
        <v>300</v>
      </c>
      <c r="E976" s="479" t="s">
        <v>3797</v>
      </c>
    </row>
    <row r="977" spans="1:5" ht="26.2" customHeight="1" x14ac:dyDescent="0.25">
      <c r="A977" s="478" t="s">
        <v>3798</v>
      </c>
      <c r="B977" s="479" t="s">
        <v>3799</v>
      </c>
      <c r="C977" s="480" t="s">
        <v>262</v>
      </c>
      <c r="D977" s="481">
        <v>63</v>
      </c>
      <c r="E977" s="479" t="s">
        <v>3797</v>
      </c>
    </row>
    <row r="978" spans="1:5" ht="26.2" customHeight="1" x14ac:dyDescent="0.25">
      <c r="A978" s="478" t="s">
        <v>3800</v>
      </c>
      <c r="B978" s="479" t="s">
        <v>3801</v>
      </c>
      <c r="C978" s="480" t="s">
        <v>257</v>
      </c>
      <c r="D978" s="481">
        <v>160</v>
      </c>
      <c r="E978" s="479" t="s">
        <v>3802</v>
      </c>
    </row>
    <row r="979" spans="1:5" ht="26.2" customHeight="1" x14ac:dyDescent="0.25">
      <c r="A979" s="478" t="s">
        <v>3803</v>
      </c>
      <c r="B979" s="479" t="s">
        <v>3804</v>
      </c>
      <c r="C979" s="480" t="s">
        <v>262</v>
      </c>
      <c r="D979" s="481">
        <v>33.6</v>
      </c>
      <c r="E979" s="479" t="s">
        <v>3802</v>
      </c>
    </row>
    <row r="980" spans="1:5" ht="26.2" customHeight="1" x14ac:dyDescent="0.25">
      <c r="A980" s="478" t="s">
        <v>3805</v>
      </c>
      <c r="B980" s="479" t="s">
        <v>3806</v>
      </c>
      <c r="C980" s="480" t="s">
        <v>257</v>
      </c>
      <c r="D980" s="481">
        <v>300</v>
      </c>
      <c r="E980" s="479" t="s">
        <v>3807</v>
      </c>
    </row>
    <row r="981" spans="1:5" ht="26.2" customHeight="1" x14ac:dyDescent="0.25">
      <c r="A981" s="478" t="s">
        <v>3808</v>
      </c>
      <c r="B981" s="479" t="s">
        <v>3809</v>
      </c>
      <c r="C981" s="480" t="s">
        <v>262</v>
      </c>
      <c r="D981" s="481">
        <v>63</v>
      </c>
      <c r="E981" s="479" t="s">
        <v>3807</v>
      </c>
    </row>
    <row r="982" spans="1:5" ht="26.2" customHeight="1" x14ac:dyDescent="0.25">
      <c r="A982" s="478" t="s">
        <v>3810</v>
      </c>
      <c r="B982" s="479" t="s">
        <v>3811</v>
      </c>
      <c r="C982" s="480" t="s">
        <v>257</v>
      </c>
      <c r="D982" s="481">
        <v>900</v>
      </c>
      <c r="E982" s="479" t="s">
        <v>3812</v>
      </c>
    </row>
    <row r="983" spans="1:5" ht="26.2" customHeight="1" x14ac:dyDescent="0.25">
      <c r="A983" s="478" t="s">
        <v>3813</v>
      </c>
      <c r="B983" s="479" t="s">
        <v>3814</v>
      </c>
      <c r="C983" s="480" t="s">
        <v>262</v>
      </c>
      <c r="D983" s="481">
        <v>189</v>
      </c>
      <c r="E983" s="479" t="s">
        <v>3812</v>
      </c>
    </row>
    <row r="984" spans="1:5" ht="26.2" customHeight="1" x14ac:dyDescent="0.25">
      <c r="A984" s="478" t="s">
        <v>3815</v>
      </c>
      <c r="B984" s="479" t="s">
        <v>3816</v>
      </c>
      <c r="C984" s="480" t="s">
        <v>256</v>
      </c>
      <c r="D984" s="481">
        <v>2000</v>
      </c>
      <c r="E984" s="479" t="s">
        <v>3817</v>
      </c>
    </row>
    <row r="985" spans="1:5" ht="26.2" customHeight="1" x14ac:dyDescent="0.25">
      <c r="A985" s="478" t="s">
        <v>3818</v>
      </c>
      <c r="B985" s="479" t="s">
        <v>3819</v>
      </c>
      <c r="C985" s="480" t="s">
        <v>257</v>
      </c>
      <c r="D985" s="481">
        <v>1320</v>
      </c>
      <c r="E985" s="479" t="s">
        <v>3820</v>
      </c>
    </row>
    <row r="986" spans="1:5" ht="26.2" customHeight="1" x14ac:dyDescent="0.25">
      <c r="A986" s="478" t="s">
        <v>3821</v>
      </c>
      <c r="B986" s="479" t="s">
        <v>3822</v>
      </c>
      <c r="C986" s="480" t="s">
        <v>262</v>
      </c>
      <c r="D986" s="481">
        <v>277.2</v>
      </c>
      <c r="E986" s="479" t="s">
        <v>3820</v>
      </c>
    </row>
    <row r="987" spans="1:5" ht="26.2" customHeight="1" x14ac:dyDescent="0.25">
      <c r="A987" s="478" t="s">
        <v>3823</v>
      </c>
      <c r="B987" s="479" t="s">
        <v>6831</v>
      </c>
      <c r="C987" s="480" t="s">
        <v>1565</v>
      </c>
      <c r="D987" s="481">
        <v>3311.77</v>
      </c>
      <c r="E987" s="479" t="s">
        <v>3824</v>
      </c>
    </row>
    <row r="988" spans="1:5" ht="26.2" customHeight="1" x14ac:dyDescent="0.25">
      <c r="A988" s="478" t="s">
        <v>3825</v>
      </c>
      <c r="B988" s="479" t="s">
        <v>3826</v>
      </c>
      <c r="C988" s="480" t="s">
        <v>257</v>
      </c>
      <c r="D988" s="481">
        <v>350</v>
      </c>
      <c r="E988" s="479" t="s">
        <v>3797</v>
      </c>
    </row>
    <row r="989" spans="1:5" ht="26.2" customHeight="1" x14ac:dyDescent="0.25">
      <c r="A989" s="478" t="s">
        <v>3827</v>
      </c>
      <c r="B989" s="479" t="s">
        <v>3828</v>
      </c>
      <c r="C989" s="480" t="s">
        <v>262</v>
      </c>
      <c r="D989" s="481">
        <v>73.5</v>
      </c>
      <c r="E989" s="479" t="s">
        <v>3797</v>
      </c>
    </row>
    <row r="990" spans="1:5" ht="26.2" customHeight="1" x14ac:dyDescent="0.25">
      <c r="A990" s="478" t="s">
        <v>3829</v>
      </c>
      <c r="B990" s="479" t="s">
        <v>3830</v>
      </c>
      <c r="C990" s="480" t="s">
        <v>256</v>
      </c>
      <c r="D990" s="481">
        <v>5500</v>
      </c>
      <c r="E990" s="479" t="s">
        <v>3831</v>
      </c>
    </row>
    <row r="991" spans="1:5" ht="26.2" customHeight="1" x14ac:dyDescent="0.25">
      <c r="A991" s="478" t="s">
        <v>3832</v>
      </c>
      <c r="B991" s="479" t="s">
        <v>3833</v>
      </c>
      <c r="C991" s="480" t="s">
        <v>262</v>
      </c>
      <c r="D991" s="481">
        <v>1155</v>
      </c>
      <c r="E991" s="479" t="s">
        <v>3831</v>
      </c>
    </row>
    <row r="992" spans="1:5" ht="26.2" customHeight="1" x14ac:dyDescent="0.25">
      <c r="A992" s="478" t="s">
        <v>3834</v>
      </c>
      <c r="B992" s="479" t="s">
        <v>3835</v>
      </c>
      <c r="C992" s="480" t="s">
        <v>275</v>
      </c>
      <c r="D992" s="481">
        <v>135000</v>
      </c>
      <c r="E992" s="479" t="s">
        <v>6815</v>
      </c>
    </row>
    <row r="993" spans="1:5" ht="26.2" customHeight="1" x14ac:dyDescent="0.25">
      <c r="A993" s="478" t="s">
        <v>3836</v>
      </c>
      <c r="B993" s="479" t="s">
        <v>3837</v>
      </c>
      <c r="C993" s="480" t="s">
        <v>1565</v>
      </c>
      <c r="D993" s="481">
        <v>115514.06</v>
      </c>
      <c r="E993" s="479" t="s">
        <v>3771</v>
      </c>
    </row>
    <row r="994" spans="1:5" ht="26.2" customHeight="1" x14ac:dyDescent="0.25">
      <c r="A994" s="478" t="s">
        <v>3838</v>
      </c>
      <c r="B994" s="479" t="s">
        <v>3839</v>
      </c>
      <c r="C994" s="480" t="s">
        <v>1565</v>
      </c>
      <c r="D994" s="481">
        <v>116985.52</v>
      </c>
      <c r="E994" s="479" t="s">
        <v>3840</v>
      </c>
    </row>
    <row r="995" spans="1:5" ht="26.2" customHeight="1" x14ac:dyDescent="0.25">
      <c r="A995" s="478" t="s">
        <v>3841</v>
      </c>
      <c r="B995" s="479" t="s">
        <v>3842</v>
      </c>
      <c r="C995" s="480" t="s">
        <v>1565</v>
      </c>
      <c r="D995" s="481">
        <v>36000</v>
      </c>
      <c r="E995" s="479" t="s">
        <v>3771</v>
      </c>
    </row>
    <row r="996" spans="1:5" ht="26.2" customHeight="1" x14ac:dyDescent="0.25">
      <c r="A996" s="478" t="s">
        <v>3843</v>
      </c>
      <c r="B996" s="479" t="s">
        <v>6832</v>
      </c>
      <c r="C996" s="480" t="s">
        <v>256</v>
      </c>
      <c r="D996" s="481">
        <v>1500</v>
      </c>
      <c r="E996" s="479" t="s">
        <v>3844</v>
      </c>
    </row>
    <row r="997" spans="1:5" ht="26.2" customHeight="1" x14ac:dyDescent="0.25">
      <c r="A997" s="478" t="s">
        <v>3845</v>
      </c>
      <c r="B997" s="479" t="s">
        <v>3846</v>
      </c>
      <c r="C997" s="480" t="s">
        <v>262</v>
      </c>
      <c r="D997" s="481">
        <v>315</v>
      </c>
      <c r="E997" s="479" t="s">
        <v>3844</v>
      </c>
    </row>
    <row r="998" spans="1:5" ht="26.2" customHeight="1" x14ac:dyDescent="0.25">
      <c r="A998" s="478" t="s">
        <v>3847</v>
      </c>
      <c r="B998" s="479" t="s">
        <v>3848</v>
      </c>
      <c r="C998" s="480" t="s">
        <v>256</v>
      </c>
      <c r="D998" s="481">
        <v>25409.84</v>
      </c>
      <c r="E998" s="479" t="s">
        <v>3849</v>
      </c>
    </row>
    <row r="999" spans="1:5" ht="26.2" customHeight="1" x14ac:dyDescent="0.25">
      <c r="A999" s="478" t="s">
        <v>3850</v>
      </c>
      <c r="B999" s="479" t="s">
        <v>3851</v>
      </c>
      <c r="C999" s="480" t="s">
        <v>262</v>
      </c>
      <c r="D999" s="481">
        <v>5090.16</v>
      </c>
      <c r="E999" s="479" t="s">
        <v>3849</v>
      </c>
    </row>
    <row r="1000" spans="1:5" ht="26.2" customHeight="1" x14ac:dyDescent="0.25">
      <c r="A1000" s="478" t="s">
        <v>3852</v>
      </c>
      <c r="B1000" s="479" t="s">
        <v>3853</v>
      </c>
      <c r="C1000" s="480" t="s">
        <v>256</v>
      </c>
      <c r="D1000" s="481">
        <v>200000</v>
      </c>
      <c r="E1000" s="479" t="s">
        <v>3854</v>
      </c>
    </row>
    <row r="1001" spans="1:5" ht="26.2" customHeight="1" x14ac:dyDescent="0.25">
      <c r="A1001" s="864" t="s">
        <v>3855</v>
      </c>
      <c r="B1001" s="865" t="s">
        <v>3856</v>
      </c>
      <c r="C1001" s="866" t="s">
        <v>262</v>
      </c>
      <c r="D1001" s="867">
        <v>42000</v>
      </c>
      <c r="E1001" s="865" t="s">
        <v>3854</v>
      </c>
    </row>
    <row r="1002" spans="1:5" ht="26.2" customHeight="1" x14ac:dyDescent="0.25">
      <c r="A1002" s="493" t="s">
        <v>3857</v>
      </c>
      <c r="B1002" s="861" t="s">
        <v>3858</v>
      </c>
      <c r="C1002" s="862" t="s">
        <v>256</v>
      </c>
      <c r="D1002" s="863">
        <v>20867.77</v>
      </c>
      <c r="E1002" s="861" t="s">
        <v>3854</v>
      </c>
    </row>
    <row r="1003" spans="1:5" ht="26.2" customHeight="1" x14ac:dyDescent="0.25">
      <c r="A1003" s="478" t="s">
        <v>3859</v>
      </c>
      <c r="B1003" s="479" t="s">
        <v>3860</v>
      </c>
      <c r="C1003" s="480" t="s">
        <v>262</v>
      </c>
      <c r="D1003" s="481">
        <v>4382.2299999999996</v>
      </c>
      <c r="E1003" s="479" t="s">
        <v>3854</v>
      </c>
    </row>
    <row r="1004" spans="1:5" ht="26.2" customHeight="1" x14ac:dyDescent="0.25">
      <c r="A1004" s="478" t="s">
        <v>3861</v>
      </c>
      <c r="B1004" s="479" t="s">
        <v>3862</v>
      </c>
      <c r="C1004" s="480" t="s">
        <v>256</v>
      </c>
      <c r="D1004" s="481">
        <v>6000</v>
      </c>
      <c r="E1004" s="479" t="s">
        <v>3863</v>
      </c>
    </row>
    <row r="1005" spans="1:5" ht="26.2" customHeight="1" x14ac:dyDescent="0.25">
      <c r="A1005" s="478" t="s">
        <v>3864</v>
      </c>
      <c r="B1005" s="479" t="s">
        <v>3865</v>
      </c>
      <c r="C1005" s="480" t="s">
        <v>262</v>
      </c>
      <c r="D1005" s="481">
        <v>1260</v>
      </c>
      <c r="E1005" s="479" t="s">
        <v>3863</v>
      </c>
    </row>
    <row r="1006" spans="1:5" ht="26.2" customHeight="1" x14ac:dyDescent="0.25">
      <c r="A1006" s="478" t="s">
        <v>3866</v>
      </c>
      <c r="B1006" s="479" t="s">
        <v>3867</v>
      </c>
      <c r="C1006" s="480" t="s">
        <v>1565</v>
      </c>
      <c r="D1006" s="481">
        <v>30992.59</v>
      </c>
      <c r="E1006" s="479" t="s">
        <v>1468</v>
      </c>
    </row>
    <row r="1007" spans="1:5" ht="26.2" customHeight="1" x14ac:dyDescent="0.25">
      <c r="A1007" s="478" t="s">
        <v>3868</v>
      </c>
      <c r="B1007" s="479" t="s">
        <v>3869</v>
      </c>
      <c r="C1007" s="480" t="s">
        <v>1565</v>
      </c>
      <c r="D1007" s="481">
        <v>91605.95</v>
      </c>
      <c r="E1007" s="479" t="s">
        <v>3870</v>
      </c>
    </row>
    <row r="1008" spans="1:5" ht="26.2" customHeight="1" x14ac:dyDescent="0.25">
      <c r="A1008" s="478" t="s">
        <v>3871</v>
      </c>
      <c r="B1008" s="479" t="s">
        <v>3872</v>
      </c>
      <c r="C1008" s="480" t="s">
        <v>273</v>
      </c>
      <c r="D1008" s="481">
        <v>126577.66</v>
      </c>
      <c r="E1008" s="479" t="s">
        <v>1211</v>
      </c>
    </row>
    <row r="1009" spans="1:5" ht="26.2" customHeight="1" x14ac:dyDescent="0.25">
      <c r="A1009" s="478" t="s">
        <v>3873</v>
      </c>
      <c r="B1009" s="479" t="s">
        <v>3874</v>
      </c>
      <c r="C1009" s="480" t="s">
        <v>1565</v>
      </c>
      <c r="D1009" s="481">
        <v>21716</v>
      </c>
      <c r="E1009" s="479" t="s">
        <v>2885</v>
      </c>
    </row>
    <row r="1010" spans="1:5" ht="26.2" customHeight="1" x14ac:dyDescent="0.25">
      <c r="A1010" s="478" t="s">
        <v>3875</v>
      </c>
      <c r="B1010" s="479" t="s">
        <v>3876</v>
      </c>
      <c r="C1010" s="480" t="s">
        <v>275</v>
      </c>
      <c r="D1010" s="481">
        <v>86000</v>
      </c>
      <c r="E1010" s="479" t="s">
        <v>3877</v>
      </c>
    </row>
    <row r="1011" spans="1:5" ht="26.2" customHeight="1" x14ac:dyDescent="0.25">
      <c r="A1011" s="478" t="s">
        <v>3878</v>
      </c>
      <c r="B1011" s="479" t="s">
        <v>3879</v>
      </c>
      <c r="C1011" s="480" t="s">
        <v>267</v>
      </c>
      <c r="D1011" s="481">
        <v>3600</v>
      </c>
      <c r="E1011" s="479" t="s">
        <v>3880</v>
      </c>
    </row>
    <row r="1012" spans="1:5" ht="26.2" customHeight="1" x14ac:dyDescent="0.25">
      <c r="A1012" s="478" t="s">
        <v>3881</v>
      </c>
      <c r="B1012" s="479" t="s">
        <v>3882</v>
      </c>
      <c r="C1012" s="480" t="s">
        <v>1565</v>
      </c>
      <c r="D1012" s="481">
        <v>24042.78</v>
      </c>
      <c r="E1012" s="479" t="s">
        <v>3883</v>
      </c>
    </row>
    <row r="1013" spans="1:5" ht="26.2" customHeight="1" x14ac:dyDescent="0.25">
      <c r="A1013" s="478" t="s">
        <v>3886</v>
      </c>
      <c r="B1013" s="479" t="s">
        <v>3884</v>
      </c>
      <c r="C1013" s="480" t="s">
        <v>267</v>
      </c>
      <c r="D1013" s="481">
        <v>10740</v>
      </c>
      <c r="E1013" s="479" t="s">
        <v>3885</v>
      </c>
    </row>
    <row r="1014" spans="1:5" ht="26.2" customHeight="1" x14ac:dyDescent="0.25">
      <c r="A1014" s="478" t="s">
        <v>3887</v>
      </c>
      <c r="B1014" s="479" t="s">
        <v>3888</v>
      </c>
      <c r="C1014" s="480" t="s">
        <v>267</v>
      </c>
      <c r="D1014" s="481">
        <v>130533</v>
      </c>
      <c r="E1014" s="479" t="s">
        <v>2224</v>
      </c>
    </row>
    <row r="1015" spans="1:5" ht="26.2" customHeight="1" x14ac:dyDescent="0.25">
      <c r="A1015" s="478" t="s">
        <v>3891</v>
      </c>
      <c r="B1015" s="479" t="s">
        <v>3892</v>
      </c>
      <c r="C1015" s="480" t="s">
        <v>267</v>
      </c>
      <c r="D1015" s="481">
        <v>10000</v>
      </c>
      <c r="E1015" s="479" t="s">
        <v>3893</v>
      </c>
    </row>
    <row r="1016" spans="1:5" ht="26.2" customHeight="1" x14ac:dyDescent="0.25">
      <c r="A1016" s="478" t="s">
        <v>3894</v>
      </c>
      <c r="B1016" s="479" t="s">
        <v>3895</v>
      </c>
      <c r="C1016" s="480" t="s">
        <v>267</v>
      </c>
      <c r="D1016" s="481">
        <v>4000</v>
      </c>
      <c r="E1016" s="479" t="s">
        <v>3890</v>
      </c>
    </row>
    <row r="1017" spans="1:5" ht="26.2" customHeight="1" x14ac:dyDescent="0.25">
      <c r="A1017" s="478" t="s">
        <v>3896</v>
      </c>
      <c r="B1017" s="479" t="s">
        <v>3897</v>
      </c>
      <c r="C1017" s="480" t="s">
        <v>258</v>
      </c>
      <c r="D1017" s="481">
        <v>408.22</v>
      </c>
      <c r="E1017" s="479" t="s">
        <v>954</v>
      </c>
    </row>
    <row r="1018" spans="1:5" ht="26.2" customHeight="1" x14ac:dyDescent="0.25">
      <c r="A1018" s="478" t="s">
        <v>3898</v>
      </c>
      <c r="B1018" s="479" t="s">
        <v>3899</v>
      </c>
      <c r="C1018" s="480" t="s">
        <v>262</v>
      </c>
      <c r="D1018" s="481">
        <v>85.73</v>
      </c>
      <c r="E1018" s="479" t="s">
        <v>954</v>
      </c>
    </row>
    <row r="1019" spans="1:5" ht="26.2" customHeight="1" x14ac:dyDescent="0.25">
      <c r="A1019" s="478" t="s">
        <v>3900</v>
      </c>
      <c r="B1019" s="479" t="s">
        <v>3901</v>
      </c>
      <c r="C1019" s="480" t="s">
        <v>256</v>
      </c>
      <c r="D1019" s="481">
        <v>18187.5</v>
      </c>
      <c r="E1019" s="479" t="s">
        <v>3902</v>
      </c>
    </row>
    <row r="1020" spans="1:5" ht="26.2" customHeight="1" x14ac:dyDescent="0.25">
      <c r="A1020" s="478" t="s">
        <v>3903</v>
      </c>
      <c r="B1020" s="479" t="s">
        <v>3904</v>
      </c>
      <c r="C1020" s="480" t="s">
        <v>267</v>
      </c>
      <c r="D1020" s="481">
        <v>25000</v>
      </c>
      <c r="E1020" s="479" t="s">
        <v>3905</v>
      </c>
    </row>
    <row r="1021" spans="1:5" ht="26.2" customHeight="1" x14ac:dyDescent="0.25">
      <c r="A1021" s="478" t="s">
        <v>3906</v>
      </c>
      <c r="B1021" s="479" t="s">
        <v>3907</v>
      </c>
      <c r="C1021" s="480" t="s">
        <v>267</v>
      </c>
      <c r="D1021" s="481">
        <v>25000</v>
      </c>
      <c r="E1021" s="479" t="s">
        <v>3905</v>
      </c>
    </row>
    <row r="1022" spans="1:5" ht="26.2" customHeight="1" x14ac:dyDescent="0.25">
      <c r="A1022" s="478" t="s">
        <v>3909</v>
      </c>
      <c r="B1022" s="479" t="s">
        <v>3910</v>
      </c>
      <c r="C1022" s="480" t="s">
        <v>256</v>
      </c>
      <c r="D1022" s="481">
        <v>11250</v>
      </c>
      <c r="E1022" s="479" t="s">
        <v>3908</v>
      </c>
    </row>
    <row r="1023" spans="1:5" ht="26.2" customHeight="1" x14ac:dyDescent="0.25">
      <c r="A1023" s="478" t="s">
        <v>3911</v>
      </c>
      <c r="B1023" s="479" t="s">
        <v>3912</v>
      </c>
      <c r="C1023" s="480" t="s">
        <v>262</v>
      </c>
      <c r="D1023" s="481">
        <v>2362.5</v>
      </c>
      <c r="E1023" s="479" t="s">
        <v>3908</v>
      </c>
    </row>
    <row r="1024" spans="1:5" ht="26.2" customHeight="1" x14ac:dyDescent="0.25">
      <c r="A1024" s="478" t="s">
        <v>3913</v>
      </c>
      <c r="B1024" s="479" t="s">
        <v>3914</v>
      </c>
      <c r="C1024" s="480" t="s">
        <v>256</v>
      </c>
      <c r="D1024" s="481">
        <v>11250</v>
      </c>
      <c r="E1024" s="479" t="s">
        <v>3908</v>
      </c>
    </row>
    <row r="1025" spans="1:5" ht="26.2" customHeight="1" x14ac:dyDescent="0.25">
      <c r="A1025" s="478" t="s">
        <v>3915</v>
      </c>
      <c r="B1025" s="479" t="s">
        <v>3916</v>
      </c>
      <c r="C1025" s="480" t="s">
        <v>262</v>
      </c>
      <c r="D1025" s="481">
        <v>2362.5</v>
      </c>
      <c r="E1025" s="479" t="s">
        <v>3908</v>
      </c>
    </row>
    <row r="1026" spans="1:5" ht="26.2" customHeight="1" x14ac:dyDescent="0.25">
      <c r="A1026" s="478" t="s">
        <v>3917</v>
      </c>
      <c r="B1026" s="479" t="s">
        <v>3918</v>
      </c>
      <c r="C1026" s="480" t="s">
        <v>1565</v>
      </c>
      <c r="D1026" s="481">
        <v>32736.63</v>
      </c>
      <c r="E1026" s="479" t="s">
        <v>3919</v>
      </c>
    </row>
    <row r="1027" spans="1:5" ht="26.2" customHeight="1" x14ac:dyDescent="0.25">
      <c r="A1027" s="478" t="s">
        <v>3920</v>
      </c>
      <c r="B1027" s="479" t="s">
        <v>3921</v>
      </c>
      <c r="C1027" s="480" t="s">
        <v>256</v>
      </c>
      <c r="D1027" s="481">
        <v>37259.019999999997</v>
      </c>
      <c r="E1027" s="479" t="s">
        <v>1743</v>
      </c>
    </row>
    <row r="1028" spans="1:5" ht="26.2" customHeight="1" x14ac:dyDescent="0.25">
      <c r="A1028" s="478" t="s">
        <v>3922</v>
      </c>
      <c r="B1028" s="479" t="s">
        <v>3923</v>
      </c>
      <c r="C1028" s="480" t="s">
        <v>267</v>
      </c>
      <c r="D1028" s="481">
        <v>189405</v>
      </c>
      <c r="E1028" s="479" t="s">
        <v>2204</v>
      </c>
    </row>
    <row r="1029" spans="1:5" ht="26.2" customHeight="1" x14ac:dyDescent="0.25">
      <c r="A1029" s="478" t="s">
        <v>3924</v>
      </c>
      <c r="B1029" s="479" t="s">
        <v>3925</v>
      </c>
      <c r="C1029" s="480" t="s">
        <v>262</v>
      </c>
      <c r="D1029" s="481">
        <v>2654.55</v>
      </c>
      <c r="E1029" s="479" t="s">
        <v>3926</v>
      </c>
    </row>
    <row r="1030" spans="1:5" ht="26.2" customHeight="1" x14ac:dyDescent="0.25">
      <c r="A1030" s="478" t="s">
        <v>3927</v>
      </c>
      <c r="B1030" s="479" t="s">
        <v>3928</v>
      </c>
      <c r="C1030" s="480" t="s">
        <v>267</v>
      </c>
      <c r="D1030" s="481">
        <v>20833.34</v>
      </c>
      <c r="E1030" s="479" t="s">
        <v>3929</v>
      </c>
    </row>
    <row r="1031" spans="1:5" ht="26.2" customHeight="1" x14ac:dyDescent="0.25">
      <c r="A1031" s="478" t="s">
        <v>3930</v>
      </c>
      <c r="B1031" s="479" t="s">
        <v>3931</v>
      </c>
      <c r="C1031" s="480" t="s">
        <v>267</v>
      </c>
      <c r="D1031" s="481">
        <v>2000</v>
      </c>
      <c r="E1031" s="479" t="s">
        <v>3932</v>
      </c>
    </row>
    <row r="1032" spans="1:5" ht="26.2" customHeight="1" x14ac:dyDescent="0.25">
      <c r="A1032" s="478" t="s">
        <v>3933</v>
      </c>
      <c r="B1032" s="479" t="s">
        <v>3934</v>
      </c>
      <c r="C1032" s="480" t="s">
        <v>256</v>
      </c>
      <c r="D1032" s="481">
        <v>8345.2000000000007</v>
      </c>
      <c r="E1032" s="479" t="s">
        <v>3935</v>
      </c>
    </row>
    <row r="1033" spans="1:5" ht="26.2" customHeight="1" x14ac:dyDescent="0.25">
      <c r="A1033" s="478" t="s">
        <v>3936</v>
      </c>
      <c r="B1033" s="479" t="s">
        <v>3937</v>
      </c>
      <c r="C1033" s="480" t="s">
        <v>267</v>
      </c>
      <c r="D1033" s="481">
        <v>162817.20000000001</v>
      </c>
      <c r="E1033" s="479" t="s">
        <v>1752</v>
      </c>
    </row>
    <row r="1034" spans="1:5" ht="26.2" customHeight="1" x14ac:dyDescent="0.25">
      <c r="A1034" s="478" t="s">
        <v>3938</v>
      </c>
      <c r="B1034" s="479" t="s">
        <v>3939</v>
      </c>
      <c r="C1034" s="480" t="s">
        <v>267</v>
      </c>
      <c r="D1034" s="481">
        <v>61134.080000000002</v>
      </c>
      <c r="E1034" s="479" t="s">
        <v>1752</v>
      </c>
    </row>
    <row r="1035" spans="1:5" ht="26.2" customHeight="1" x14ac:dyDescent="0.25">
      <c r="A1035" s="478" t="s">
        <v>3940</v>
      </c>
      <c r="B1035" s="479" t="s">
        <v>3941</v>
      </c>
      <c r="C1035" s="480" t="s">
        <v>267</v>
      </c>
      <c r="D1035" s="481">
        <v>131180</v>
      </c>
      <c r="E1035" s="479" t="s">
        <v>1752</v>
      </c>
    </row>
    <row r="1036" spans="1:5" ht="26.2" customHeight="1" x14ac:dyDescent="0.25">
      <c r="A1036" s="478" t="s">
        <v>3942</v>
      </c>
      <c r="B1036" s="479" t="s">
        <v>3943</v>
      </c>
      <c r="C1036" s="480" t="s">
        <v>267</v>
      </c>
      <c r="D1036" s="481">
        <v>105000</v>
      </c>
      <c r="E1036" s="479" t="s">
        <v>1752</v>
      </c>
    </row>
    <row r="1037" spans="1:5" ht="26.2" customHeight="1" x14ac:dyDescent="0.25">
      <c r="A1037" s="478" t="s">
        <v>3944</v>
      </c>
      <c r="B1037" s="479" t="s">
        <v>3945</v>
      </c>
      <c r="C1037" s="480" t="s">
        <v>267</v>
      </c>
      <c r="D1037" s="481">
        <v>73577.649999999994</v>
      </c>
      <c r="E1037" s="479" t="s">
        <v>1752</v>
      </c>
    </row>
    <row r="1038" spans="1:5" ht="26.2" customHeight="1" x14ac:dyDescent="0.25">
      <c r="A1038" s="478" t="s">
        <v>3946</v>
      </c>
      <c r="B1038" s="479" t="s">
        <v>3947</v>
      </c>
      <c r="C1038" s="480" t="s">
        <v>267</v>
      </c>
      <c r="D1038" s="481">
        <v>70145.279999999999</v>
      </c>
      <c r="E1038" s="479" t="s">
        <v>1752</v>
      </c>
    </row>
    <row r="1039" spans="1:5" ht="26.2" customHeight="1" x14ac:dyDescent="0.25">
      <c r="A1039" s="478" t="s">
        <v>3948</v>
      </c>
      <c r="B1039" s="479" t="s">
        <v>3949</v>
      </c>
      <c r="C1039" s="480" t="s">
        <v>2762</v>
      </c>
      <c r="D1039" s="481">
        <v>42000</v>
      </c>
      <c r="E1039" s="479" t="s">
        <v>3669</v>
      </c>
    </row>
    <row r="1040" spans="1:5" ht="26.2" customHeight="1" x14ac:dyDescent="0.25">
      <c r="A1040" s="478" t="s">
        <v>3950</v>
      </c>
      <c r="B1040" s="479" t="s">
        <v>3951</v>
      </c>
      <c r="C1040" s="480" t="s">
        <v>256</v>
      </c>
      <c r="D1040" s="481">
        <v>5000</v>
      </c>
      <c r="E1040" s="479" t="s">
        <v>1743</v>
      </c>
    </row>
    <row r="1041" spans="1:5" ht="26.2" customHeight="1" x14ac:dyDescent="0.25">
      <c r="A1041" s="478" t="s">
        <v>3952</v>
      </c>
      <c r="B1041" s="479" t="s">
        <v>3953</v>
      </c>
      <c r="C1041" s="480" t="s">
        <v>267</v>
      </c>
      <c r="D1041" s="481">
        <v>56000</v>
      </c>
      <c r="E1041" s="479" t="s">
        <v>721</v>
      </c>
    </row>
    <row r="1042" spans="1:5" ht="26.2" customHeight="1" x14ac:dyDescent="0.25">
      <c r="A1042" s="478" t="s">
        <v>3954</v>
      </c>
      <c r="B1042" s="479" t="s">
        <v>3955</v>
      </c>
      <c r="C1042" s="480" t="s">
        <v>256</v>
      </c>
      <c r="D1042" s="481">
        <v>4000</v>
      </c>
      <c r="E1042" s="479" t="s">
        <v>3956</v>
      </c>
    </row>
    <row r="1043" spans="1:5" ht="26.2" customHeight="1" x14ac:dyDescent="0.25">
      <c r="A1043" s="478" t="s">
        <v>3957</v>
      </c>
      <c r="B1043" s="479" t="s">
        <v>3958</v>
      </c>
      <c r="C1043" s="480" t="s">
        <v>267</v>
      </c>
      <c r="D1043" s="481">
        <v>1177.75</v>
      </c>
      <c r="E1043" s="479" t="s">
        <v>2616</v>
      </c>
    </row>
    <row r="1044" spans="1:5" ht="26.2" customHeight="1" x14ac:dyDescent="0.25">
      <c r="A1044" s="478" t="s">
        <v>3959</v>
      </c>
      <c r="B1044" s="479" t="s">
        <v>3960</v>
      </c>
      <c r="C1044" s="480" t="s">
        <v>256</v>
      </c>
      <c r="D1044" s="481">
        <v>5000</v>
      </c>
      <c r="E1044" s="479" t="s">
        <v>3961</v>
      </c>
    </row>
    <row r="1045" spans="1:5" ht="26.2" customHeight="1" x14ac:dyDescent="0.25">
      <c r="A1045" s="478" t="s">
        <v>3962</v>
      </c>
      <c r="B1045" s="479" t="s">
        <v>3963</v>
      </c>
      <c r="C1045" s="480" t="s">
        <v>267</v>
      </c>
      <c r="D1045" s="481">
        <v>42000</v>
      </c>
      <c r="E1045" s="479" t="s">
        <v>2238</v>
      </c>
    </row>
    <row r="1046" spans="1:5" ht="26.2" customHeight="1" x14ac:dyDescent="0.25">
      <c r="A1046" s="478" t="s">
        <v>3965</v>
      </c>
      <c r="B1046" s="479" t="s">
        <v>3966</v>
      </c>
      <c r="C1046" s="480" t="s">
        <v>1565</v>
      </c>
      <c r="D1046" s="481">
        <v>10717.2</v>
      </c>
      <c r="E1046" s="479" t="s">
        <v>3967</v>
      </c>
    </row>
    <row r="1047" spans="1:5" ht="26.2" customHeight="1" x14ac:dyDescent="0.25">
      <c r="A1047" s="478" t="s">
        <v>3968</v>
      </c>
      <c r="B1047" s="479" t="s">
        <v>3969</v>
      </c>
      <c r="C1047" s="480" t="s">
        <v>262</v>
      </c>
      <c r="D1047" s="481">
        <v>1008</v>
      </c>
      <c r="E1047" s="479" t="s">
        <v>1743</v>
      </c>
    </row>
    <row r="1048" spans="1:5" ht="26.2" customHeight="1" x14ac:dyDescent="0.25">
      <c r="A1048" s="478" t="s">
        <v>3970</v>
      </c>
      <c r="B1048" s="479" t="s">
        <v>3971</v>
      </c>
      <c r="C1048" s="480" t="s">
        <v>262</v>
      </c>
      <c r="D1048" s="481">
        <v>1050</v>
      </c>
      <c r="E1048" s="479" t="s">
        <v>3961</v>
      </c>
    </row>
    <row r="1049" spans="1:5" ht="26.2" customHeight="1" x14ac:dyDescent="0.25">
      <c r="A1049" s="478" t="s">
        <v>3972</v>
      </c>
      <c r="B1049" s="479" t="s">
        <v>3973</v>
      </c>
      <c r="C1049" s="480" t="s">
        <v>262</v>
      </c>
      <c r="D1049" s="481">
        <v>1050</v>
      </c>
      <c r="E1049" s="479" t="s">
        <v>1743</v>
      </c>
    </row>
    <row r="1050" spans="1:5" ht="26.2" customHeight="1" x14ac:dyDescent="0.25">
      <c r="A1050" s="478" t="s">
        <v>3974</v>
      </c>
      <c r="B1050" s="479" t="s">
        <v>3975</v>
      </c>
      <c r="C1050" s="480" t="s">
        <v>3976</v>
      </c>
      <c r="D1050" s="481">
        <v>23482.5</v>
      </c>
      <c r="E1050" s="479" t="s">
        <v>3977</v>
      </c>
    </row>
    <row r="1051" spans="1:5" ht="26.2" customHeight="1" x14ac:dyDescent="0.25">
      <c r="A1051" s="864" t="s">
        <v>3978</v>
      </c>
      <c r="B1051" s="865" t="s">
        <v>3979</v>
      </c>
      <c r="C1051" s="866" t="s">
        <v>262</v>
      </c>
      <c r="D1051" s="867">
        <v>2348.25</v>
      </c>
      <c r="E1051" s="865" t="s">
        <v>3977</v>
      </c>
    </row>
    <row r="1052" spans="1:5" ht="26.2" customHeight="1" x14ac:dyDescent="0.25">
      <c r="A1052" s="493" t="s">
        <v>3980</v>
      </c>
      <c r="B1052" s="861" t="s">
        <v>3981</v>
      </c>
      <c r="C1052" s="862" t="s">
        <v>257</v>
      </c>
      <c r="D1052" s="863">
        <v>947</v>
      </c>
      <c r="E1052" s="861" t="s">
        <v>3982</v>
      </c>
    </row>
    <row r="1053" spans="1:5" ht="26.2" customHeight="1" x14ac:dyDescent="0.25">
      <c r="A1053" s="478" t="s">
        <v>3983</v>
      </c>
      <c r="B1053" s="479" t="s">
        <v>3984</v>
      </c>
      <c r="C1053" s="480" t="s">
        <v>262</v>
      </c>
      <c r="D1053" s="481">
        <v>198.87</v>
      </c>
      <c r="E1053" s="479" t="s">
        <v>3982</v>
      </c>
    </row>
    <row r="1054" spans="1:5" ht="26.2" customHeight="1" x14ac:dyDescent="0.25">
      <c r="A1054" s="478" t="s">
        <v>3986</v>
      </c>
      <c r="B1054" s="479" t="s">
        <v>3987</v>
      </c>
      <c r="C1054" s="480" t="s">
        <v>1565</v>
      </c>
      <c r="D1054" s="481">
        <v>26257.68</v>
      </c>
      <c r="E1054" s="479" t="s">
        <v>3988</v>
      </c>
    </row>
    <row r="1055" spans="1:5" ht="26.2" customHeight="1" x14ac:dyDescent="0.25">
      <c r="A1055" s="478" t="s">
        <v>3989</v>
      </c>
      <c r="B1055" s="479" t="s">
        <v>3990</v>
      </c>
      <c r="C1055" s="480" t="s">
        <v>262</v>
      </c>
      <c r="D1055" s="481">
        <v>451.24</v>
      </c>
      <c r="E1055" s="479" t="s">
        <v>6833</v>
      </c>
    </row>
    <row r="1056" spans="1:5" ht="26.2" customHeight="1" x14ac:dyDescent="0.25">
      <c r="A1056" s="478" t="s">
        <v>3991</v>
      </c>
      <c r="B1056" s="479" t="s">
        <v>3992</v>
      </c>
      <c r="C1056" s="480" t="s">
        <v>267</v>
      </c>
      <c r="D1056" s="481">
        <v>1100</v>
      </c>
      <c r="E1056" s="479" t="s">
        <v>1467</v>
      </c>
    </row>
    <row r="1057" spans="1:5" ht="26.2" customHeight="1" x14ac:dyDescent="0.25">
      <c r="A1057" s="478" t="s">
        <v>3993</v>
      </c>
      <c r="B1057" s="479" t="s">
        <v>3994</v>
      </c>
      <c r="C1057" s="480" t="s">
        <v>267</v>
      </c>
      <c r="D1057" s="481">
        <v>100650</v>
      </c>
      <c r="E1057" s="479" t="s">
        <v>2232</v>
      </c>
    </row>
    <row r="1058" spans="1:5" ht="26.2" customHeight="1" x14ac:dyDescent="0.25">
      <c r="A1058" s="478" t="s">
        <v>3995</v>
      </c>
      <c r="B1058" s="479" t="s">
        <v>3996</v>
      </c>
      <c r="C1058" s="480" t="s">
        <v>267</v>
      </c>
      <c r="D1058" s="481">
        <v>100650</v>
      </c>
      <c r="E1058" s="479" t="s">
        <v>2232</v>
      </c>
    </row>
    <row r="1059" spans="1:5" ht="26.2" customHeight="1" x14ac:dyDescent="0.25">
      <c r="A1059" s="478" t="s">
        <v>3997</v>
      </c>
      <c r="B1059" s="479" t="s">
        <v>3998</v>
      </c>
      <c r="C1059" s="480" t="s">
        <v>267</v>
      </c>
      <c r="D1059" s="481">
        <v>10000</v>
      </c>
      <c r="E1059" s="479" t="s">
        <v>3999</v>
      </c>
    </row>
    <row r="1060" spans="1:5" ht="26.2" customHeight="1" x14ac:dyDescent="0.25">
      <c r="A1060" s="478" t="s">
        <v>4001</v>
      </c>
      <c r="B1060" s="479" t="s">
        <v>4002</v>
      </c>
      <c r="C1060" s="480" t="s">
        <v>256</v>
      </c>
      <c r="D1060" s="481">
        <v>2000</v>
      </c>
      <c r="E1060" s="479" t="s">
        <v>3982</v>
      </c>
    </row>
    <row r="1061" spans="1:5" ht="26.2" customHeight="1" x14ac:dyDescent="0.25">
      <c r="A1061" s="478" t="s">
        <v>4003</v>
      </c>
      <c r="B1061" s="479" t="s">
        <v>4004</v>
      </c>
      <c r="C1061" s="480" t="s">
        <v>262</v>
      </c>
      <c r="D1061" s="481">
        <v>420</v>
      </c>
      <c r="E1061" s="479" t="s">
        <v>3982</v>
      </c>
    </row>
    <row r="1062" spans="1:5" ht="26.2" customHeight="1" x14ac:dyDescent="0.25">
      <c r="A1062" s="478" t="s">
        <v>4006</v>
      </c>
      <c r="B1062" s="479" t="s">
        <v>4007</v>
      </c>
      <c r="C1062" s="480" t="s">
        <v>267</v>
      </c>
      <c r="D1062" s="481">
        <v>36000</v>
      </c>
      <c r="E1062" s="479" t="s">
        <v>4005</v>
      </c>
    </row>
    <row r="1063" spans="1:5" ht="26.2" customHeight="1" x14ac:dyDescent="0.25">
      <c r="A1063" s="478" t="s">
        <v>4008</v>
      </c>
      <c r="B1063" s="479" t="s">
        <v>4009</v>
      </c>
      <c r="C1063" s="480" t="s">
        <v>257</v>
      </c>
      <c r="D1063" s="481">
        <v>300</v>
      </c>
      <c r="E1063" s="479" t="s">
        <v>3305</v>
      </c>
    </row>
    <row r="1064" spans="1:5" ht="26.2" customHeight="1" x14ac:dyDescent="0.25">
      <c r="A1064" s="478" t="s">
        <v>4010</v>
      </c>
      <c r="B1064" s="479" t="s">
        <v>4011</v>
      </c>
      <c r="C1064" s="480" t="s">
        <v>262</v>
      </c>
      <c r="D1064" s="481">
        <v>63</v>
      </c>
      <c r="E1064" s="479" t="s">
        <v>3305</v>
      </c>
    </row>
    <row r="1065" spans="1:5" ht="26.2" customHeight="1" x14ac:dyDescent="0.25">
      <c r="A1065" s="478" t="s">
        <v>4012</v>
      </c>
      <c r="B1065" s="479" t="s">
        <v>4013</v>
      </c>
      <c r="C1065" s="480" t="s">
        <v>257</v>
      </c>
      <c r="D1065" s="481">
        <v>300</v>
      </c>
      <c r="E1065" s="479" t="s">
        <v>3305</v>
      </c>
    </row>
    <row r="1066" spans="1:5" ht="26.2" customHeight="1" x14ac:dyDescent="0.25">
      <c r="A1066" s="478" t="s">
        <v>4014</v>
      </c>
      <c r="B1066" s="479" t="s">
        <v>4013</v>
      </c>
      <c r="C1066" s="480" t="s">
        <v>262</v>
      </c>
      <c r="D1066" s="481">
        <v>63</v>
      </c>
      <c r="E1066" s="479" t="s">
        <v>3305</v>
      </c>
    </row>
    <row r="1067" spans="1:5" ht="26.2" customHeight="1" x14ac:dyDescent="0.25">
      <c r="A1067" s="478" t="s">
        <v>4015</v>
      </c>
      <c r="B1067" s="479" t="s">
        <v>4016</v>
      </c>
      <c r="C1067" s="480" t="s">
        <v>267</v>
      </c>
      <c r="D1067" s="481">
        <v>45000</v>
      </c>
      <c r="E1067" s="479" t="s">
        <v>3409</v>
      </c>
    </row>
    <row r="1068" spans="1:5" ht="26.2" customHeight="1" x14ac:dyDescent="0.25">
      <c r="A1068" s="478" t="s">
        <v>4017</v>
      </c>
      <c r="B1068" s="479" t="s">
        <v>4018</v>
      </c>
      <c r="C1068" s="480" t="s">
        <v>267</v>
      </c>
      <c r="D1068" s="481">
        <v>40000</v>
      </c>
      <c r="E1068" s="479" t="s">
        <v>6815</v>
      </c>
    </row>
    <row r="1069" spans="1:5" ht="26.2" customHeight="1" x14ac:dyDescent="0.25">
      <c r="A1069" s="478" t="s">
        <v>4019</v>
      </c>
      <c r="B1069" s="479" t="s">
        <v>4020</v>
      </c>
      <c r="C1069" s="480" t="s">
        <v>267</v>
      </c>
      <c r="D1069" s="481">
        <v>55000</v>
      </c>
      <c r="E1069" s="479" t="s">
        <v>6815</v>
      </c>
    </row>
    <row r="1070" spans="1:5" ht="26.2" customHeight="1" x14ac:dyDescent="0.25">
      <c r="A1070" s="478" t="s">
        <v>4021</v>
      </c>
      <c r="B1070" s="479" t="s">
        <v>4022</v>
      </c>
      <c r="C1070" s="480" t="s">
        <v>257</v>
      </c>
      <c r="D1070" s="481">
        <v>125</v>
      </c>
      <c r="E1070" s="479" t="s">
        <v>6834</v>
      </c>
    </row>
    <row r="1071" spans="1:5" ht="26.2" customHeight="1" x14ac:dyDescent="0.25">
      <c r="A1071" s="478" t="s">
        <v>4023</v>
      </c>
      <c r="B1071" s="479" t="s">
        <v>4024</v>
      </c>
      <c r="C1071" s="480" t="s">
        <v>257</v>
      </c>
      <c r="D1071" s="481">
        <v>979.17</v>
      </c>
      <c r="E1071" s="479" t="s">
        <v>4025</v>
      </c>
    </row>
    <row r="1072" spans="1:5" ht="26.2" customHeight="1" x14ac:dyDescent="0.25">
      <c r="A1072" s="478" t="s">
        <v>4026</v>
      </c>
      <c r="B1072" s="479" t="s">
        <v>4027</v>
      </c>
      <c r="C1072" s="480" t="s">
        <v>257</v>
      </c>
      <c r="D1072" s="481">
        <v>29.17</v>
      </c>
      <c r="E1072" s="479" t="s">
        <v>4028</v>
      </c>
    </row>
    <row r="1073" spans="1:5" ht="26.2" customHeight="1" x14ac:dyDescent="0.25">
      <c r="A1073" s="478" t="s">
        <v>4029</v>
      </c>
      <c r="B1073" s="479" t="s">
        <v>4030</v>
      </c>
      <c r="C1073" s="480" t="s">
        <v>257</v>
      </c>
      <c r="D1073" s="481">
        <v>249.99</v>
      </c>
      <c r="E1073" s="479" t="s">
        <v>4025</v>
      </c>
    </row>
    <row r="1074" spans="1:5" ht="26.2" customHeight="1" x14ac:dyDescent="0.25">
      <c r="A1074" s="478" t="s">
        <v>4031</v>
      </c>
      <c r="B1074" s="479" t="s">
        <v>4032</v>
      </c>
      <c r="C1074" s="480" t="s">
        <v>257</v>
      </c>
      <c r="D1074" s="481">
        <v>166.67</v>
      </c>
      <c r="E1074" s="479" t="s">
        <v>6835</v>
      </c>
    </row>
    <row r="1075" spans="1:5" ht="26.2" customHeight="1" x14ac:dyDescent="0.25">
      <c r="A1075" s="478" t="s">
        <v>4033</v>
      </c>
      <c r="B1075" s="479" t="s">
        <v>4034</v>
      </c>
      <c r="C1075" s="480" t="s">
        <v>257</v>
      </c>
      <c r="D1075" s="481">
        <v>83.33</v>
      </c>
      <c r="E1075" s="479" t="s">
        <v>6836</v>
      </c>
    </row>
    <row r="1076" spans="1:5" ht="26.2" customHeight="1" x14ac:dyDescent="0.25">
      <c r="A1076" s="478" t="s">
        <v>4035</v>
      </c>
      <c r="B1076" s="479" t="s">
        <v>4036</v>
      </c>
      <c r="C1076" s="480" t="s">
        <v>257</v>
      </c>
      <c r="D1076" s="481">
        <v>58.33</v>
      </c>
      <c r="E1076" s="479" t="s">
        <v>4037</v>
      </c>
    </row>
    <row r="1077" spans="1:5" ht="26.2" customHeight="1" x14ac:dyDescent="0.25">
      <c r="A1077" s="478" t="s">
        <v>4038</v>
      </c>
      <c r="B1077" s="479" t="s">
        <v>4039</v>
      </c>
      <c r="C1077" s="480" t="s">
        <v>257</v>
      </c>
      <c r="D1077" s="481">
        <v>29.17</v>
      </c>
      <c r="E1077" s="479" t="s">
        <v>6837</v>
      </c>
    </row>
    <row r="1078" spans="1:5" ht="26.2" customHeight="1" x14ac:dyDescent="0.25">
      <c r="A1078" s="478" t="s">
        <v>4040</v>
      </c>
      <c r="B1078" s="479" t="s">
        <v>4041</v>
      </c>
      <c r="C1078" s="480" t="s">
        <v>257</v>
      </c>
      <c r="D1078" s="481">
        <v>29.17</v>
      </c>
      <c r="E1078" s="479" t="s">
        <v>4042</v>
      </c>
    </row>
    <row r="1079" spans="1:5" ht="26.2" customHeight="1" x14ac:dyDescent="0.25">
      <c r="A1079" s="478" t="s">
        <v>4043</v>
      </c>
      <c r="B1079" s="479" t="s">
        <v>4044</v>
      </c>
      <c r="C1079" s="480" t="s">
        <v>257</v>
      </c>
      <c r="D1079" s="481">
        <v>16.670000000000002</v>
      </c>
      <c r="E1079" s="479" t="s">
        <v>4045</v>
      </c>
    </row>
    <row r="1080" spans="1:5" ht="26.2" customHeight="1" x14ac:dyDescent="0.25">
      <c r="A1080" s="478" t="s">
        <v>4046</v>
      </c>
      <c r="B1080" s="479" t="s">
        <v>4047</v>
      </c>
      <c r="C1080" s="480" t="s">
        <v>257</v>
      </c>
      <c r="D1080" s="481">
        <v>2014.17</v>
      </c>
      <c r="E1080" s="479" t="s">
        <v>4037</v>
      </c>
    </row>
    <row r="1081" spans="1:5" ht="26.2" customHeight="1" x14ac:dyDescent="0.25">
      <c r="A1081" s="478" t="s">
        <v>4048</v>
      </c>
      <c r="B1081" s="479" t="s">
        <v>4049</v>
      </c>
      <c r="C1081" s="480" t="s">
        <v>257</v>
      </c>
      <c r="D1081" s="481">
        <v>241.66</v>
      </c>
      <c r="E1081" s="479" t="s">
        <v>4037</v>
      </c>
    </row>
    <row r="1082" spans="1:5" ht="26.2" customHeight="1" x14ac:dyDescent="0.25">
      <c r="A1082" s="478" t="s">
        <v>4050</v>
      </c>
      <c r="B1082" s="479" t="s">
        <v>4051</v>
      </c>
      <c r="C1082" s="480" t="s">
        <v>257</v>
      </c>
      <c r="D1082" s="481">
        <v>16.670000000000002</v>
      </c>
      <c r="E1082" s="479" t="s">
        <v>6838</v>
      </c>
    </row>
    <row r="1083" spans="1:5" ht="26.2" customHeight="1" x14ac:dyDescent="0.25">
      <c r="A1083" s="478" t="s">
        <v>4052</v>
      </c>
      <c r="B1083" s="479" t="s">
        <v>4053</v>
      </c>
      <c r="C1083" s="480" t="s">
        <v>257</v>
      </c>
      <c r="D1083" s="481">
        <v>29.17</v>
      </c>
      <c r="E1083" s="479" t="s">
        <v>4054</v>
      </c>
    </row>
    <row r="1084" spans="1:5" ht="26.2" customHeight="1" x14ac:dyDescent="0.25">
      <c r="A1084" s="478" t="s">
        <v>4055</v>
      </c>
      <c r="B1084" s="479" t="s">
        <v>4056</v>
      </c>
      <c r="C1084" s="480" t="s">
        <v>257</v>
      </c>
      <c r="D1084" s="481">
        <v>59.5</v>
      </c>
      <c r="E1084" s="479" t="s">
        <v>4037</v>
      </c>
    </row>
    <row r="1085" spans="1:5" ht="26.2" customHeight="1" x14ac:dyDescent="0.25">
      <c r="A1085" s="478" t="s">
        <v>4057</v>
      </c>
      <c r="B1085" s="479" t="s">
        <v>4058</v>
      </c>
      <c r="C1085" s="480" t="s">
        <v>257</v>
      </c>
      <c r="D1085" s="481">
        <v>42.15</v>
      </c>
      <c r="E1085" s="479" t="s">
        <v>6839</v>
      </c>
    </row>
    <row r="1086" spans="1:5" ht="26.2" customHeight="1" x14ac:dyDescent="0.25">
      <c r="A1086" s="478" t="s">
        <v>4059</v>
      </c>
      <c r="B1086" s="479" t="s">
        <v>4060</v>
      </c>
      <c r="C1086" s="480" t="s">
        <v>257</v>
      </c>
      <c r="D1086" s="481">
        <v>29.75</v>
      </c>
      <c r="E1086" s="479" t="s">
        <v>4025</v>
      </c>
    </row>
    <row r="1087" spans="1:5" ht="26.2" customHeight="1" x14ac:dyDescent="0.25">
      <c r="A1087" s="478" t="s">
        <v>4061</v>
      </c>
      <c r="B1087" s="479" t="s">
        <v>4062</v>
      </c>
      <c r="C1087" s="480" t="s">
        <v>257</v>
      </c>
      <c r="D1087" s="481">
        <v>91.66</v>
      </c>
      <c r="E1087" s="479" t="s">
        <v>4063</v>
      </c>
    </row>
    <row r="1088" spans="1:5" ht="26.2" customHeight="1" x14ac:dyDescent="0.25">
      <c r="A1088" s="478" t="s">
        <v>4064</v>
      </c>
      <c r="B1088" s="479" t="s">
        <v>4065</v>
      </c>
      <c r="C1088" s="480" t="s">
        <v>257</v>
      </c>
      <c r="D1088" s="481">
        <v>58.33</v>
      </c>
      <c r="E1088" s="479" t="s">
        <v>4066</v>
      </c>
    </row>
    <row r="1089" spans="1:5" ht="26.2" customHeight="1" x14ac:dyDescent="0.25">
      <c r="A1089" s="478" t="s">
        <v>4067</v>
      </c>
      <c r="B1089" s="479" t="s">
        <v>4068</v>
      </c>
      <c r="C1089" s="480" t="s">
        <v>257</v>
      </c>
      <c r="D1089" s="481">
        <v>83.33</v>
      </c>
      <c r="E1089" s="479" t="s">
        <v>6840</v>
      </c>
    </row>
    <row r="1090" spans="1:5" ht="26.2" customHeight="1" x14ac:dyDescent="0.25">
      <c r="A1090" s="478" t="s">
        <v>4069</v>
      </c>
      <c r="B1090" s="479" t="s">
        <v>4070</v>
      </c>
      <c r="C1090" s="480" t="s">
        <v>257</v>
      </c>
      <c r="D1090" s="481">
        <v>29.17</v>
      </c>
      <c r="E1090" s="479" t="s">
        <v>4071</v>
      </c>
    </row>
    <row r="1091" spans="1:5" ht="26.2" customHeight="1" x14ac:dyDescent="0.25">
      <c r="A1091" s="478" t="s">
        <v>4072</v>
      </c>
      <c r="B1091" s="479" t="s">
        <v>4073</v>
      </c>
      <c r="C1091" s="480" t="s">
        <v>257</v>
      </c>
      <c r="D1091" s="481">
        <v>16.670000000000002</v>
      </c>
      <c r="E1091" s="479" t="s">
        <v>6841</v>
      </c>
    </row>
    <row r="1092" spans="1:5" ht="26.2" customHeight="1" x14ac:dyDescent="0.25">
      <c r="A1092" s="478" t="s">
        <v>4074</v>
      </c>
      <c r="B1092" s="479" t="s">
        <v>4075</v>
      </c>
      <c r="C1092" s="480" t="s">
        <v>257</v>
      </c>
      <c r="D1092" s="481">
        <v>166.67</v>
      </c>
      <c r="E1092" s="479" t="s">
        <v>6842</v>
      </c>
    </row>
    <row r="1093" spans="1:5" ht="26.2" customHeight="1" x14ac:dyDescent="0.25">
      <c r="A1093" s="478" t="s">
        <v>4076</v>
      </c>
      <c r="B1093" s="479" t="s">
        <v>4077</v>
      </c>
      <c r="C1093" s="480" t="s">
        <v>257</v>
      </c>
      <c r="D1093" s="481">
        <v>16.670000000000002</v>
      </c>
      <c r="E1093" s="479" t="s">
        <v>6843</v>
      </c>
    </row>
    <row r="1094" spans="1:5" ht="26.2" customHeight="1" x14ac:dyDescent="0.25">
      <c r="A1094" s="478" t="s">
        <v>4078</v>
      </c>
      <c r="B1094" s="479" t="s">
        <v>4079</v>
      </c>
      <c r="C1094" s="480" t="s">
        <v>257</v>
      </c>
      <c r="D1094" s="481">
        <v>83.33</v>
      </c>
      <c r="E1094" s="479" t="s">
        <v>4080</v>
      </c>
    </row>
    <row r="1095" spans="1:5" ht="26.2" customHeight="1" x14ac:dyDescent="0.25">
      <c r="A1095" s="478" t="s">
        <v>4081</v>
      </c>
      <c r="B1095" s="479" t="s">
        <v>4082</v>
      </c>
      <c r="C1095" s="480" t="s">
        <v>257</v>
      </c>
      <c r="D1095" s="481">
        <v>83.33</v>
      </c>
      <c r="E1095" s="479" t="s">
        <v>4083</v>
      </c>
    </row>
    <row r="1096" spans="1:5" ht="26.2" customHeight="1" x14ac:dyDescent="0.25">
      <c r="A1096" s="478" t="s">
        <v>4084</v>
      </c>
      <c r="B1096" s="479" t="s">
        <v>4085</v>
      </c>
      <c r="C1096" s="480" t="s">
        <v>257</v>
      </c>
      <c r="D1096" s="481">
        <v>125</v>
      </c>
      <c r="E1096" s="479" t="s">
        <v>4086</v>
      </c>
    </row>
    <row r="1097" spans="1:5" ht="26.2" customHeight="1" x14ac:dyDescent="0.25">
      <c r="A1097" s="478" t="s">
        <v>4087</v>
      </c>
      <c r="B1097" s="479" t="s">
        <v>4088</v>
      </c>
      <c r="C1097" s="480" t="s">
        <v>257</v>
      </c>
      <c r="D1097" s="481">
        <v>237.5</v>
      </c>
      <c r="E1097" s="479" t="s">
        <v>4089</v>
      </c>
    </row>
    <row r="1098" spans="1:5" ht="26.2" customHeight="1" x14ac:dyDescent="0.25">
      <c r="A1098" s="478" t="s">
        <v>4090</v>
      </c>
      <c r="B1098" s="479" t="s">
        <v>4091</v>
      </c>
      <c r="C1098" s="480" t="s">
        <v>257</v>
      </c>
      <c r="D1098" s="481">
        <v>62.5</v>
      </c>
      <c r="E1098" s="479" t="s">
        <v>6844</v>
      </c>
    </row>
    <row r="1099" spans="1:5" ht="26.2" customHeight="1" x14ac:dyDescent="0.25">
      <c r="A1099" s="478" t="s">
        <v>4092</v>
      </c>
      <c r="B1099" s="479" t="s">
        <v>4093</v>
      </c>
      <c r="C1099" s="480" t="s">
        <v>257</v>
      </c>
      <c r="D1099" s="481">
        <v>83.33</v>
      </c>
      <c r="E1099" s="479" t="s">
        <v>6845</v>
      </c>
    </row>
    <row r="1100" spans="1:5" ht="26.2" customHeight="1" x14ac:dyDescent="0.25">
      <c r="A1100" s="478" t="s">
        <v>4094</v>
      </c>
      <c r="B1100" s="479" t="s">
        <v>4095</v>
      </c>
      <c r="C1100" s="480" t="s">
        <v>257</v>
      </c>
      <c r="D1100" s="481">
        <v>125</v>
      </c>
      <c r="E1100" s="479" t="s">
        <v>6846</v>
      </c>
    </row>
    <row r="1101" spans="1:5" ht="26.2" customHeight="1" x14ac:dyDescent="0.25">
      <c r="A1101" s="864" t="s">
        <v>4096</v>
      </c>
      <c r="B1101" s="865" t="s">
        <v>4097</v>
      </c>
      <c r="C1101" s="866" t="s">
        <v>257</v>
      </c>
      <c r="D1101" s="867">
        <v>208.33</v>
      </c>
      <c r="E1101" s="865" t="s">
        <v>4098</v>
      </c>
    </row>
    <row r="1102" spans="1:5" ht="26.2" customHeight="1" x14ac:dyDescent="0.25">
      <c r="A1102" s="493" t="s">
        <v>4099</v>
      </c>
      <c r="B1102" s="861" t="s">
        <v>4100</v>
      </c>
      <c r="C1102" s="862" t="s">
        <v>257</v>
      </c>
      <c r="D1102" s="863">
        <v>83.33</v>
      </c>
      <c r="E1102" s="861" t="s">
        <v>6836</v>
      </c>
    </row>
    <row r="1103" spans="1:5" ht="26.2" customHeight="1" x14ac:dyDescent="0.25">
      <c r="A1103" s="478" t="s">
        <v>4101</v>
      </c>
      <c r="B1103" s="479" t="s">
        <v>4102</v>
      </c>
      <c r="C1103" s="480" t="s">
        <v>257</v>
      </c>
      <c r="D1103" s="481">
        <v>83.33</v>
      </c>
      <c r="E1103" s="479" t="s">
        <v>4103</v>
      </c>
    </row>
    <row r="1104" spans="1:5" ht="26.2" customHeight="1" x14ac:dyDescent="0.25">
      <c r="A1104" s="478" t="s">
        <v>4104</v>
      </c>
      <c r="B1104" s="479" t="s">
        <v>4105</v>
      </c>
      <c r="C1104" s="480" t="s">
        <v>257</v>
      </c>
      <c r="D1104" s="481">
        <v>83.33</v>
      </c>
      <c r="E1104" s="479" t="s">
        <v>6847</v>
      </c>
    </row>
    <row r="1105" spans="1:5" ht="26.2" customHeight="1" x14ac:dyDescent="0.25">
      <c r="A1105" s="478" t="s">
        <v>4106</v>
      </c>
      <c r="B1105" s="479" t="s">
        <v>4107</v>
      </c>
      <c r="C1105" s="480" t="s">
        <v>257</v>
      </c>
      <c r="D1105" s="481">
        <v>83.47</v>
      </c>
      <c r="E1105" s="479" t="s">
        <v>4108</v>
      </c>
    </row>
    <row r="1106" spans="1:5" ht="26.2" customHeight="1" x14ac:dyDescent="0.25">
      <c r="A1106" s="478" t="s">
        <v>4109</v>
      </c>
      <c r="B1106" s="479" t="s">
        <v>4110</v>
      </c>
      <c r="C1106" s="480" t="s">
        <v>257</v>
      </c>
      <c r="D1106" s="481">
        <v>29.75</v>
      </c>
      <c r="E1106" s="479" t="s">
        <v>4037</v>
      </c>
    </row>
    <row r="1107" spans="1:5" ht="26.2" customHeight="1" x14ac:dyDescent="0.25">
      <c r="A1107" s="478" t="s">
        <v>4111</v>
      </c>
      <c r="B1107" s="479" t="s">
        <v>4112</v>
      </c>
      <c r="C1107" s="480" t="s">
        <v>257</v>
      </c>
      <c r="D1107" s="481">
        <v>17.36</v>
      </c>
      <c r="E1107" s="479" t="s">
        <v>6848</v>
      </c>
    </row>
    <row r="1108" spans="1:5" ht="26.2" customHeight="1" x14ac:dyDescent="0.25">
      <c r="A1108" s="478" t="s">
        <v>4113</v>
      </c>
      <c r="B1108" s="479" t="s">
        <v>4114</v>
      </c>
      <c r="C1108" s="480" t="s">
        <v>257</v>
      </c>
      <c r="D1108" s="481">
        <v>89.26</v>
      </c>
      <c r="E1108" s="479" t="s">
        <v>4028</v>
      </c>
    </row>
    <row r="1109" spans="1:5" ht="26.2" customHeight="1" x14ac:dyDescent="0.25">
      <c r="A1109" s="478" t="s">
        <v>4115</v>
      </c>
      <c r="B1109" s="479" t="s">
        <v>4116</v>
      </c>
      <c r="C1109" s="480" t="s">
        <v>257</v>
      </c>
      <c r="D1109" s="481">
        <v>83.47</v>
      </c>
      <c r="E1109" s="479" t="s">
        <v>6849</v>
      </c>
    </row>
    <row r="1110" spans="1:5" ht="26.2" customHeight="1" x14ac:dyDescent="0.25">
      <c r="A1110" s="478" t="s">
        <v>4117</v>
      </c>
      <c r="B1110" s="479" t="s">
        <v>4118</v>
      </c>
      <c r="C1110" s="480" t="s">
        <v>257</v>
      </c>
      <c r="D1110" s="481">
        <v>148.76</v>
      </c>
      <c r="E1110" s="479" t="s">
        <v>4025</v>
      </c>
    </row>
    <row r="1111" spans="1:5" ht="26.2" customHeight="1" x14ac:dyDescent="0.25">
      <c r="A1111" s="478" t="s">
        <v>4119</v>
      </c>
      <c r="B1111" s="479" t="s">
        <v>4120</v>
      </c>
      <c r="C1111" s="480" t="s">
        <v>257</v>
      </c>
      <c r="D1111" s="481">
        <v>93.39</v>
      </c>
      <c r="E1111" s="479" t="s">
        <v>4025</v>
      </c>
    </row>
    <row r="1112" spans="1:5" ht="26.2" customHeight="1" x14ac:dyDescent="0.25">
      <c r="A1112" s="478" t="s">
        <v>4121</v>
      </c>
      <c r="B1112" s="479" t="s">
        <v>4122</v>
      </c>
      <c r="C1112" s="480" t="s">
        <v>267</v>
      </c>
      <c r="D1112" s="481">
        <v>95375</v>
      </c>
      <c r="E1112" s="479" t="s">
        <v>1752</v>
      </c>
    </row>
    <row r="1113" spans="1:5" ht="26.2" customHeight="1" x14ac:dyDescent="0.25">
      <c r="A1113" s="478" t="s">
        <v>4123</v>
      </c>
      <c r="B1113" s="479" t="s">
        <v>4124</v>
      </c>
      <c r="C1113" s="480" t="s">
        <v>267</v>
      </c>
      <c r="D1113" s="481">
        <v>52500</v>
      </c>
      <c r="E1113" s="479" t="s">
        <v>1752</v>
      </c>
    </row>
    <row r="1114" spans="1:5" ht="26.2" customHeight="1" x14ac:dyDescent="0.25">
      <c r="A1114" s="478" t="s">
        <v>4125</v>
      </c>
      <c r="B1114" s="479" t="s">
        <v>4126</v>
      </c>
      <c r="C1114" s="480" t="s">
        <v>257</v>
      </c>
      <c r="D1114" s="481">
        <v>4282.6499999999996</v>
      </c>
      <c r="E1114" s="479" t="s">
        <v>4127</v>
      </c>
    </row>
    <row r="1115" spans="1:5" ht="26.2" customHeight="1" x14ac:dyDescent="0.25">
      <c r="A1115" s="478" t="s">
        <v>4128</v>
      </c>
      <c r="B1115" s="479" t="s">
        <v>4129</v>
      </c>
      <c r="C1115" s="480" t="s">
        <v>257</v>
      </c>
      <c r="D1115" s="481">
        <v>424.94</v>
      </c>
      <c r="E1115" s="479" t="s">
        <v>4127</v>
      </c>
    </row>
    <row r="1116" spans="1:5" ht="26.2" customHeight="1" x14ac:dyDescent="0.25">
      <c r="A1116" s="478" t="s">
        <v>4130</v>
      </c>
      <c r="B1116" s="479" t="s">
        <v>4131</v>
      </c>
      <c r="C1116" s="480" t="s">
        <v>257</v>
      </c>
      <c r="D1116" s="481">
        <v>6127.27</v>
      </c>
      <c r="E1116" s="479" t="s">
        <v>4127</v>
      </c>
    </row>
    <row r="1117" spans="1:5" ht="26.2" customHeight="1" x14ac:dyDescent="0.25">
      <c r="A1117" s="478" t="s">
        <v>4132</v>
      </c>
      <c r="B1117" s="479" t="s">
        <v>4133</v>
      </c>
      <c r="C1117" s="480" t="s">
        <v>257</v>
      </c>
      <c r="D1117" s="481">
        <v>715.7</v>
      </c>
      <c r="E1117" s="479" t="s">
        <v>4127</v>
      </c>
    </row>
    <row r="1118" spans="1:5" ht="26.2" customHeight="1" x14ac:dyDescent="0.25">
      <c r="A1118" s="478" t="s">
        <v>4134</v>
      </c>
      <c r="B1118" s="479" t="s">
        <v>4135</v>
      </c>
      <c r="C1118" s="480" t="s">
        <v>257</v>
      </c>
      <c r="D1118" s="481">
        <v>5269.42</v>
      </c>
      <c r="E1118" s="479" t="s">
        <v>4127</v>
      </c>
    </row>
    <row r="1119" spans="1:5" ht="26.2" customHeight="1" x14ac:dyDescent="0.25">
      <c r="A1119" s="478" t="s">
        <v>4136</v>
      </c>
      <c r="B1119" s="479" t="s">
        <v>4137</v>
      </c>
      <c r="C1119" s="480" t="s">
        <v>257</v>
      </c>
      <c r="D1119" s="481">
        <v>668.18</v>
      </c>
      <c r="E1119" s="479" t="s">
        <v>4127</v>
      </c>
    </row>
    <row r="1120" spans="1:5" ht="26.2" customHeight="1" x14ac:dyDescent="0.25">
      <c r="A1120" s="478" t="s">
        <v>4138</v>
      </c>
      <c r="B1120" s="479" t="s">
        <v>4139</v>
      </c>
      <c r="C1120" s="480" t="s">
        <v>257</v>
      </c>
      <c r="D1120" s="481">
        <v>1078.51</v>
      </c>
      <c r="E1120" s="479" t="s">
        <v>4127</v>
      </c>
    </row>
    <row r="1121" spans="1:5" ht="26.2" customHeight="1" x14ac:dyDescent="0.25">
      <c r="A1121" s="478" t="s">
        <v>4140</v>
      </c>
      <c r="B1121" s="479" t="s">
        <v>4141</v>
      </c>
      <c r="C1121" s="480" t="s">
        <v>257</v>
      </c>
      <c r="D1121" s="481">
        <v>876.86</v>
      </c>
      <c r="E1121" s="479" t="s">
        <v>4127</v>
      </c>
    </row>
    <row r="1122" spans="1:5" ht="26.2" customHeight="1" x14ac:dyDescent="0.25">
      <c r="A1122" s="478" t="s">
        <v>4142</v>
      </c>
      <c r="B1122" s="479" t="s">
        <v>4143</v>
      </c>
      <c r="C1122" s="480" t="s">
        <v>257</v>
      </c>
      <c r="D1122" s="481">
        <v>935.54</v>
      </c>
      <c r="E1122" s="479" t="s">
        <v>4127</v>
      </c>
    </row>
    <row r="1123" spans="1:5" ht="26.2" customHeight="1" x14ac:dyDescent="0.25">
      <c r="A1123" s="478" t="s">
        <v>4144</v>
      </c>
      <c r="B1123" s="479" t="s">
        <v>4145</v>
      </c>
      <c r="C1123" s="480" t="s">
        <v>257</v>
      </c>
      <c r="D1123" s="481">
        <v>995.04</v>
      </c>
      <c r="E1123" s="479" t="s">
        <v>4127</v>
      </c>
    </row>
    <row r="1124" spans="1:5" ht="26.2" customHeight="1" x14ac:dyDescent="0.25">
      <c r="A1124" s="478" t="s">
        <v>4146</v>
      </c>
      <c r="B1124" s="479" t="s">
        <v>4147</v>
      </c>
      <c r="C1124" s="480" t="s">
        <v>267</v>
      </c>
      <c r="D1124" s="481">
        <v>660</v>
      </c>
      <c r="E1124" s="479" t="s">
        <v>1467</v>
      </c>
    </row>
    <row r="1125" spans="1:5" ht="26.2" customHeight="1" x14ac:dyDescent="0.25">
      <c r="A1125" s="478" t="s">
        <v>4148</v>
      </c>
      <c r="B1125" s="479" t="s">
        <v>4149</v>
      </c>
      <c r="C1125" s="480" t="s">
        <v>267</v>
      </c>
      <c r="D1125" s="481">
        <v>2640</v>
      </c>
      <c r="E1125" s="479" t="s">
        <v>1467</v>
      </c>
    </row>
    <row r="1126" spans="1:5" ht="26.2" customHeight="1" x14ac:dyDescent="0.25">
      <c r="A1126" s="478" t="s">
        <v>4150</v>
      </c>
      <c r="B1126" s="479" t="s">
        <v>4151</v>
      </c>
      <c r="C1126" s="480" t="s">
        <v>257</v>
      </c>
      <c r="D1126" s="481">
        <v>8208.2999999999993</v>
      </c>
      <c r="E1126" s="479" t="s">
        <v>4127</v>
      </c>
    </row>
    <row r="1127" spans="1:5" ht="26.2" customHeight="1" x14ac:dyDescent="0.25">
      <c r="A1127" s="478" t="s">
        <v>4152</v>
      </c>
      <c r="B1127" s="479" t="s">
        <v>4153</v>
      </c>
      <c r="C1127" s="480" t="s">
        <v>267</v>
      </c>
      <c r="D1127" s="481">
        <v>1600</v>
      </c>
      <c r="E1127" s="479" t="s">
        <v>2251</v>
      </c>
    </row>
    <row r="1128" spans="1:5" ht="26.2" customHeight="1" x14ac:dyDescent="0.25">
      <c r="A1128" s="478" t="s">
        <v>4154</v>
      </c>
      <c r="B1128" s="479" t="s">
        <v>4155</v>
      </c>
      <c r="C1128" s="480" t="s">
        <v>257</v>
      </c>
      <c r="D1128" s="481">
        <v>821.49</v>
      </c>
      <c r="E1128" s="479" t="s">
        <v>4127</v>
      </c>
    </row>
    <row r="1129" spans="1:5" ht="26.2" customHeight="1" x14ac:dyDescent="0.25">
      <c r="A1129" s="478" t="s">
        <v>4156</v>
      </c>
      <c r="B1129" s="479" t="s">
        <v>4157</v>
      </c>
      <c r="C1129" s="480" t="s">
        <v>1565</v>
      </c>
      <c r="D1129" s="481">
        <v>55791.56</v>
      </c>
      <c r="E1129" s="479" t="s">
        <v>2245</v>
      </c>
    </row>
    <row r="1130" spans="1:5" ht="26.2" customHeight="1" x14ac:dyDescent="0.25">
      <c r="A1130" s="478" t="s">
        <v>4158</v>
      </c>
      <c r="B1130" s="479" t="s">
        <v>4159</v>
      </c>
      <c r="C1130" s="480" t="s">
        <v>1565</v>
      </c>
      <c r="D1130" s="481">
        <v>58392.85</v>
      </c>
      <c r="E1130" s="479" t="s">
        <v>4160</v>
      </c>
    </row>
    <row r="1131" spans="1:5" ht="26.2" customHeight="1" x14ac:dyDescent="0.25">
      <c r="A1131" s="478" t="s">
        <v>4161</v>
      </c>
      <c r="B1131" s="479" t="s">
        <v>4162</v>
      </c>
      <c r="C1131" s="480" t="s">
        <v>257</v>
      </c>
      <c r="D1131" s="481">
        <v>119.01</v>
      </c>
      <c r="E1131" s="479" t="s">
        <v>4037</v>
      </c>
    </row>
    <row r="1132" spans="1:5" ht="26.2" customHeight="1" x14ac:dyDescent="0.25">
      <c r="A1132" s="478" t="s">
        <v>4163</v>
      </c>
      <c r="B1132" s="479" t="s">
        <v>4164</v>
      </c>
      <c r="C1132" s="480" t="s">
        <v>262</v>
      </c>
      <c r="D1132" s="481">
        <v>26.25</v>
      </c>
      <c r="E1132" s="479" t="s">
        <v>6834</v>
      </c>
    </row>
    <row r="1133" spans="1:5" ht="26.2" customHeight="1" x14ac:dyDescent="0.25">
      <c r="A1133" s="478" t="s">
        <v>4165</v>
      </c>
      <c r="B1133" s="479" t="s">
        <v>4166</v>
      </c>
      <c r="C1133" s="480" t="s">
        <v>257</v>
      </c>
      <c r="D1133" s="481">
        <v>17.36</v>
      </c>
      <c r="E1133" s="479" t="s">
        <v>6850</v>
      </c>
    </row>
    <row r="1134" spans="1:5" ht="26.2" customHeight="1" x14ac:dyDescent="0.25">
      <c r="A1134" s="478" t="s">
        <v>4167</v>
      </c>
      <c r="B1134" s="479" t="s">
        <v>4168</v>
      </c>
      <c r="C1134" s="480" t="s">
        <v>257</v>
      </c>
      <c r="D1134" s="481">
        <v>29.75</v>
      </c>
      <c r="E1134" s="479" t="s">
        <v>4108</v>
      </c>
    </row>
    <row r="1135" spans="1:5" ht="26.2" customHeight="1" x14ac:dyDescent="0.25">
      <c r="A1135" s="478" t="s">
        <v>4169</v>
      </c>
      <c r="B1135" s="479" t="s">
        <v>4170</v>
      </c>
      <c r="C1135" s="480" t="s">
        <v>257</v>
      </c>
      <c r="D1135" s="481">
        <v>83.47</v>
      </c>
      <c r="E1135" s="479" t="s">
        <v>6851</v>
      </c>
    </row>
    <row r="1136" spans="1:5" ht="26.2" customHeight="1" x14ac:dyDescent="0.25">
      <c r="A1136" s="478" t="s">
        <v>4171</v>
      </c>
      <c r="B1136" s="479" t="s">
        <v>4172</v>
      </c>
      <c r="C1136" s="480" t="s">
        <v>257</v>
      </c>
      <c r="D1136" s="481">
        <v>333.89</v>
      </c>
      <c r="E1136" s="479" t="s">
        <v>4173</v>
      </c>
    </row>
    <row r="1137" spans="1:5" ht="26.2" customHeight="1" x14ac:dyDescent="0.25">
      <c r="A1137" s="478" t="s">
        <v>4174</v>
      </c>
      <c r="B1137" s="479" t="s">
        <v>4175</v>
      </c>
      <c r="C1137" s="480" t="s">
        <v>257</v>
      </c>
      <c r="D1137" s="481">
        <v>62.81</v>
      </c>
      <c r="E1137" s="479" t="s">
        <v>6852</v>
      </c>
    </row>
    <row r="1138" spans="1:5" ht="26.2" customHeight="1" x14ac:dyDescent="0.25">
      <c r="A1138" s="478" t="s">
        <v>4176</v>
      </c>
      <c r="B1138" s="479" t="s">
        <v>4177</v>
      </c>
      <c r="C1138" s="480" t="s">
        <v>257</v>
      </c>
      <c r="D1138" s="481">
        <v>29.75</v>
      </c>
      <c r="E1138" s="479" t="s">
        <v>6853</v>
      </c>
    </row>
    <row r="1139" spans="1:5" ht="26.2" customHeight="1" x14ac:dyDescent="0.25">
      <c r="A1139" s="478" t="s">
        <v>4178</v>
      </c>
      <c r="B1139" s="479" t="s">
        <v>4179</v>
      </c>
      <c r="C1139" s="480" t="s">
        <v>257</v>
      </c>
      <c r="D1139" s="481">
        <v>83.47</v>
      </c>
      <c r="E1139" s="479" t="s">
        <v>3964</v>
      </c>
    </row>
    <row r="1140" spans="1:5" ht="26.2" customHeight="1" x14ac:dyDescent="0.25">
      <c r="A1140" s="478" t="s">
        <v>4180</v>
      </c>
      <c r="B1140" s="479" t="s">
        <v>4181</v>
      </c>
      <c r="C1140" s="480" t="s">
        <v>262</v>
      </c>
      <c r="D1140" s="481">
        <v>17.53</v>
      </c>
      <c r="E1140" s="479" t="s">
        <v>6851</v>
      </c>
    </row>
    <row r="1141" spans="1:5" ht="26.2" customHeight="1" x14ac:dyDescent="0.25">
      <c r="A1141" s="478" t="s">
        <v>4182</v>
      </c>
      <c r="B1141" s="479" t="s">
        <v>4183</v>
      </c>
      <c r="C1141" s="480" t="s">
        <v>262</v>
      </c>
      <c r="D1141" s="481">
        <v>3.65</v>
      </c>
      <c r="E1141" s="479" t="s">
        <v>6850</v>
      </c>
    </row>
    <row r="1142" spans="1:5" ht="26.2" customHeight="1" x14ac:dyDescent="0.25">
      <c r="A1142" s="478" t="s">
        <v>4184</v>
      </c>
      <c r="B1142" s="479" t="s">
        <v>4185</v>
      </c>
      <c r="C1142" s="480" t="s">
        <v>262</v>
      </c>
      <c r="D1142" s="481">
        <v>70.12</v>
      </c>
      <c r="E1142" s="479" t="s">
        <v>4173</v>
      </c>
    </row>
    <row r="1143" spans="1:5" ht="26.2" customHeight="1" x14ac:dyDescent="0.25">
      <c r="A1143" s="478" t="s">
        <v>4186</v>
      </c>
      <c r="B1143" s="479" t="s">
        <v>4187</v>
      </c>
      <c r="C1143" s="480" t="s">
        <v>262</v>
      </c>
      <c r="D1143" s="481">
        <v>6.25</v>
      </c>
      <c r="E1143" s="479" t="s">
        <v>6853</v>
      </c>
    </row>
    <row r="1144" spans="1:5" ht="26.2" customHeight="1" x14ac:dyDescent="0.25">
      <c r="A1144" s="478" t="s">
        <v>4188</v>
      </c>
      <c r="B1144" s="479" t="s">
        <v>4189</v>
      </c>
      <c r="C1144" s="480" t="s">
        <v>262</v>
      </c>
      <c r="D1144" s="481">
        <v>13.19</v>
      </c>
      <c r="E1144" s="479" t="s">
        <v>6852</v>
      </c>
    </row>
    <row r="1145" spans="1:5" ht="26.2" customHeight="1" x14ac:dyDescent="0.25">
      <c r="A1145" s="478" t="s">
        <v>4190</v>
      </c>
      <c r="B1145" s="479" t="s">
        <v>4191</v>
      </c>
      <c r="C1145" s="480" t="s">
        <v>262</v>
      </c>
      <c r="D1145" s="481">
        <v>17.53</v>
      </c>
      <c r="E1145" s="479" t="s">
        <v>3964</v>
      </c>
    </row>
    <row r="1146" spans="1:5" ht="26.2" customHeight="1" x14ac:dyDescent="0.25">
      <c r="A1146" s="478" t="s">
        <v>4192</v>
      </c>
      <c r="B1146" s="479" t="s">
        <v>4193</v>
      </c>
      <c r="C1146" s="480" t="s">
        <v>262</v>
      </c>
      <c r="D1146" s="481">
        <v>6.25</v>
      </c>
      <c r="E1146" s="479" t="s">
        <v>4108</v>
      </c>
    </row>
    <row r="1147" spans="1:5" ht="26.2" customHeight="1" x14ac:dyDescent="0.25">
      <c r="A1147" s="478" t="s">
        <v>4194</v>
      </c>
      <c r="B1147" s="479" t="s">
        <v>4195</v>
      </c>
      <c r="C1147" s="480" t="s">
        <v>262</v>
      </c>
      <c r="D1147" s="481">
        <v>205.63</v>
      </c>
      <c r="E1147" s="479" t="s">
        <v>4025</v>
      </c>
    </row>
    <row r="1148" spans="1:5" ht="26.2" customHeight="1" x14ac:dyDescent="0.25">
      <c r="A1148" s="478" t="s">
        <v>4196</v>
      </c>
      <c r="B1148" s="479" t="s">
        <v>4197</v>
      </c>
      <c r="C1148" s="480" t="s">
        <v>257</v>
      </c>
      <c r="D1148" s="481">
        <v>125.62</v>
      </c>
      <c r="E1148" s="479" t="s">
        <v>6854</v>
      </c>
    </row>
    <row r="1149" spans="1:5" ht="26.2" customHeight="1" x14ac:dyDescent="0.25">
      <c r="A1149" s="478" t="s">
        <v>4198</v>
      </c>
      <c r="B1149" s="479" t="s">
        <v>4199</v>
      </c>
      <c r="C1149" s="480" t="s">
        <v>262</v>
      </c>
      <c r="D1149" s="481">
        <v>26.38</v>
      </c>
      <c r="E1149" s="479" t="s">
        <v>6854</v>
      </c>
    </row>
    <row r="1150" spans="1:5" ht="26.2" customHeight="1" x14ac:dyDescent="0.25">
      <c r="A1150" s="478" t="s">
        <v>4200</v>
      </c>
      <c r="B1150" s="479" t="s">
        <v>4201</v>
      </c>
      <c r="C1150" s="480" t="s">
        <v>257</v>
      </c>
      <c r="D1150" s="481">
        <v>29.75</v>
      </c>
      <c r="E1150" s="479" t="s">
        <v>4025</v>
      </c>
    </row>
    <row r="1151" spans="1:5" ht="26.2" customHeight="1" x14ac:dyDescent="0.25">
      <c r="A1151" s="864" t="s">
        <v>4202</v>
      </c>
      <c r="B1151" s="865" t="s">
        <v>4203</v>
      </c>
      <c r="C1151" s="866" t="s">
        <v>262</v>
      </c>
      <c r="D1151" s="867">
        <v>6.25</v>
      </c>
      <c r="E1151" s="865" t="s">
        <v>4025</v>
      </c>
    </row>
    <row r="1152" spans="1:5" ht="26.2" customHeight="1" x14ac:dyDescent="0.25">
      <c r="A1152" s="493" t="s">
        <v>4205</v>
      </c>
      <c r="B1152" s="861" t="s">
        <v>4206</v>
      </c>
      <c r="C1152" s="862" t="s">
        <v>262</v>
      </c>
      <c r="D1152" s="863">
        <v>6.13</v>
      </c>
      <c r="E1152" s="861" t="s">
        <v>4028</v>
      </c>
    </row>
    <row r="1153" spans="1:5" ht="26.2" customHeight="1" x14ac:dyDescent="0.25">
      <c r="A1153" s="478" t="s">
        <v>4207</v>
      </c>
      <c r="B1153" s="479" t="s">
        <v>4208</v>
      </c>
      <c r="C1153" s="480" t="s">
        <v>267</v>
      </c>
      <c r="D1153" s="481">
        <v>4500</v>
      </c>
      <c r="E1153" s="479" t="s">
        <v>4209</v>
      </c>
    </row>
    <row r="1154" spans="1:5" ht="26.2" customHeight="1" x14ac:dyDescent="0.25">
      <c r="A1154" s="478" t="s">
        <v>4210</v>
      </c>
      <c r="B1154" s="479" t="s">
        <v>4211</v>
      </c>
      <c r="C1154" s="480" t="s">
        <v>257</v>
      </c>
      <c r="D1154" s="481">
        <v>4174.68</v>
      </c>
      <c r="E1154" s="479" t="s">
        <v>4127</v>
      </c>
    </row>
    <row r="1155" spans="1:5" ht="26.2" customHeight="1" x14ac:dyDescent="0.25">
      <c r="A1155" s="478" t="s">
        <v>4212</v>
      </c>
      <c r="B1155" s="479" t="s">
        <v>4213</v>
      </c>
      <c r="C1155" s="480" t="s">
        <v>262</v>
      </c>
      <c r="D1155" s="481">
        <v>876.68</v>
      </c>
      <c r="E1155" s="479" t="s">
        <v>4127</v>
      </c>
    </row>
    <row r="1156" spans="1:5" ht="26.2" customHeight="1" x14ac:dyDescent="0.25">
      <c r="A1156" s="478" t="s">
        <v>4214</v>
      </c>
      <c r="B1156" s="479" t="s">
        <v>4215</v>
      </c>
      <c r="C1156" s="480" t="s">
        <v>262</v>
      </c>
      <c r="D1156" s="481">
        <v>52.5</v>
      </c>
      <c r="E1156" s="479" t="s">
        <v>4025</v>
      </c>
    </row>
    <row r="1157" spans="1:5" ht="26.2" customHeight="1" x14ac:dyDescent="0.25">
      <c r="A1157" s="478" t="s">
        <v>4216</v>
      </c>
      <c r="B1157" s="479" t="s">
        <v>4217</v>
      </c>
      <c r="C1157" s="480" t="s">
        <v>262</v>
      </c>
      <c r="D1157" s="481">
        <v>35</v>
      </c>
      <c r="E1157" s="479" t="s">
        <v>6835</v>
      </c>
    </row>
    <row r="1158" spans="1:5" ht="26.2" customHeight="1" x14ac:dyDescent="0.25">
      <c r="A1158" s="478" t="s">
        <v>4218</v>
      </c>
      <c r="B1158" s="479" t="s">
        <v>4219</v>
      </c>
      <c r="C1158" s="480" t="s">
        <v>262</v>
      </c>
      <c r="D1158" s="481">
        <v>17.5</v>
      </c>
      <c r="E1158" s="479" t="s">
        <v>6836</v>
      </c>
    </row>
    <row r="1159" spans="1:5" ht="26.2" customHeight="1" x14ac:dyDescent="0.25">
      <c r="A1159" s="478" t="s">
        <v>4220</v>
      </c>
      <c r="B1159" s="479" t="s">
        <v>4221</v>
      </c>
      <c r="C1159" s="480" t="s">
        <v>262</v>
      </c>
      <c r="D1159" s="481">
        <v>12.25</v>
      </c>
      <c r="E1159" s="479" t="s">
        <v>4037</v>
      </c>
    </row>
    <row r="1160" spans="1:5" ht="26.2" customHeight="1" x14ac:dyDescent="0.25">
      <c r="A1160" s="478" t="s">
        <v>4222</v>
      </c>
      <c r="B1160" s="479" t="s">
        <v>4223</v>
      </c>
      <c r="C1160" s="480" t="s">
        <v>262</v>
      </c>
      <c r="D1160" s="481">
        <v>6.13</v>
      </c>
      <c r="E1160" s="479" t="s">
        <v>6837</v>
      </c>
    </row>
    <row r="1161" spans="1:5" ht="26.2" customHeight="1" x14ac:dyDescent="0.25">
      <c r="A1161" s="478" t="s">
        <v>4224</v>
      </c>
      <c r="B1161" s="479" t="s">
        <v>4225</v>
      </c>
      <c r="C1161" s="480" t="s">
        <v>262</v>
      </c>
      <c r="D1161" s="481">
        <v>6.13</v>
      </c>
      <c r="E1161" s="479" t="s">
        <v>4042</v>
      </c>
    </row>
    <row r="1162" spans="1:5" ht="26.2" customHeight="1" x14ac:dyDescent="0.25">
      <c r="A1162" s="478" t="s">
        <v>4226</v>
      </c>
      <c r="B1162" s="479" t="s">
        <v>4227</v>
      </c>
      <c r="C1162" s="480" t="s">
        <v>262</v>
      </c>
      <c r="D1162" s="481">
        <v>3.5</v>
      </c>
      <c r="E1162" s="479" t="s">
        <v>4045</v>
      </c>
    </row>
    <row r="1163" spans="1:5" ht="26.2" customHeight="1" x14ac:dyDescent="0.25">
      <c r="A1163" s="478" t="s">
        <v>4228</v>
      </c>
      <c r="B1163" s="479" t="s">
        <v>4229</v>
      </c>
      <c r="C1163" s="480" t="s">
        <v>262</v>
      </c>
      <c r="D1163" s="481">
        <v>12.5</v>
      </c>
      <c r="E1163" s="479" t="s">
        <v>4037</v>
      </c>
    </row>
    <row r="1164" spans="1:5" ht="26.2" customHeight="1" x14ac:dyDescent="0.25">
      <c r="A1164" s="478" t="s">
        <v>4230</v>
      </c>
      <c r="B1164" s="479" t="s">
        <v>4231</v>
      </c>
      <c r="C1164" s="480" t="s">
        <v>262</v>
      </c>
      <c r="D1164" s="481">
        <v>8.85</v>
      </c>
      <c r="E1164" s="479" t="s">
        <v>6839</v>
      </c>
    </row>
    <row r="1165" spans="1:5" ht="26.2" customHeight="1" x14ac:dyDescent="0.25">
      <c r="A1165" s="478" t="s">
        <v>4232</v>
      </c>
      <c r="B1165" s="479" t="s">
        <v>4233</v>
      </c>
      <c r="C1165" s="480" t="s">
        <v>262</v>
      </c>
      <c r="D1165" s="481">
        <v>422.98</v>
      </c>
      <c r="E1165" s="479" t="s">
        <v>4037</v>
      </c>
    </row>
    <row r="1166" spans="1:5" ht="26.2" customHeight="1" x14ac:dyDescent="0.25">
      <c r="A1166" s="478" t="s">
        <v>4234</v>
      </c>
      <c r="B1166" s="479" t="s">
        <v>4235</v>
      </c>
      <c r="C1166" s="480" t="s">
        <v>262</v>
      </c>
      <c r="D1166" s="481">
        <v>50.75</v>
      </c>
      <c r="E1166" s="479" t="s">
        <v>4037</v>
      </c>
    </row>
    <row r="1167" spans="1:5" ht="26.2" customHeight="1" x14ac:dyDescent="0.25">
      <c r="A1167" s="478" t="s">
        <v>4236</v>
      </c>
      <c r="B1167" s="479" t="s">
        <v>4237</v>
      </c>
      <c r="C1167" s="480" t="s">
        <v>262</v>
      </c>
      <c r="D1167" s="481">
        <v>6.25</v>
      </c>
      <c r="E1167" s="479" t="s">
        <v>4025</v>
      </c>
    </row>
    <row r="1168" spans="1:5" ht="26.2" customHeight="1" x14ac:dyDescent="0.25">
      <c r="A1168" s="478" t="s">
        <v>4238</v>
      </c>
      <c r="B1168" s="479" t="s">
        <v>4239</v>
      </c>
      <c r="C1168" s="480" t="s">
        <v>257</v>
      </c>
      <c r="D1168" s="481">
        <v>79.17</v>
      </c>
      <c r="E1168" s="479" t="s">
        <v>6855</v>
      </c>
    </row>
    <row r="1169" spans="1:5" ht="26.2" customHeight="1" x14ac:dyDescent="0.25">
      <c r="A1169" s="478" t="s">
        <v>4240</v>
      </c>
      <c r="B1169" s="479" t="s">
        <v>4241</v>
      </c>
      <c r="C1169" s="480" t="s">
        <v>262</v>
      </c>
      <c r="D1169" s="481">
        <v>16.63</v>
      </c>
      <c r="E1169" s="479" t="s">
        <v>6855</v>
      </c>
    </row>
    <row r="1170" spans="1:5" ht="26.2" customHeight="1" x14ac:dyDescent="0.25">
      <c r="A1170" s="478" t="s">
        <v>4242</v>
      </c>
      <c r="B1170" s="479" t="s">
        <v>4243</v>
      </c>
      <c r="C1170" s="480" t="s">
        <v>262</v>
      </c>
      <c r="D1170" s="481">
        <v>3.5</v>
      </c>
      <c r="E1170" s="479" t="s">
        <v>6838</v>
      </c>
    </row>
    <row r="1171" spans="1:5" ht="26.2" customHeight="1" x14ac:dyDescent="0.25">
      <c r="A1171" s="478" t="s">
        <v>4244</v>
      </c>
      <c r="B1171" s="479" t="s">
        <v>4245</v>
      </c>
      <c r="C1171" s="480" t="s">
        <v>262</v>
      </c>
      <c r="D1171" s="481">
        <v>6.13</v>
      </c>
      <c r="E1171" s="479" t="s">
        <v>4054</v>
      </c>
    </row>
    <row r="1172" spans="1:5" ht="26.2" customHeight="1" x14ac:dyDescent="0.25">
      <c r="A1172" s="478" t="s">
        <v>4246</v>
      </c>
      <c r="B1172" s="479" t="s">
        <v>4247</v>
      </c>
      <c r="C1172" s="480" t="s">
        <v>262</v>
      </c>
      <c r="D1172" s="481">
        <v>19.25</v>
      </c>
      <c r="E1172" s="479" t="s">
        <v>4063</v>
      </c>
    </row>
    <row r="1173" spans="1:5" ht="26.2" customHeight="1" x14ac:dyDescent="0.25">
      <c r="A1173" s="478" t="s">
        <v>4248</v>
      </c>
      <c r="B1173" s="479" t="s">
        <v>4249</v>
      </c>
      <c r="C1173" s="480" t="s">
        <v>262</v>
      </c>
      <c r="D1173" s="481">
        <v>12.25</v>
      </c>
      <c r="E1173" s="479" t="s">
        <v>4066</v>
      </c>
    </row>
    <row r="1174" spans="1:5" ht="26.2" customHeight="1" x14ac:dyDescent="0.25">
      <c r="A1174" s="478" t="s">
        <v>4250</v>
      </c>
      <c r="B1174" s="479" t="s">
        <v>4251</v>
      </c>
      <c r="C1174" s="480" t="s">
        <v>262</v>
      </c>
      <c r="D1174" s="481">
        <v>17.5</v>
      </c>
      <c r="E1174" s="479" t="s">
        <v>6840</v>
      </c>
    </row>
    <row r="1175" spans="1:5" ht="26.2" customHeight="1" x14ac:dyDescent="0.25">
      <c r="A1175" s="478" t="s">
        <v>4252</v>
      </c>
      <c r="B1175" s="479" t="s">
        <v>4253</v>
      </c>
      <c r="C1175" s="480" t="s">
        <v>262</v>
      </c>
      <c r="D1175" s="481">
        <v>6.13</v>
      </c>
      <c r="E1175" s="479" t="s">
        <v>4071</v>
      </c>
    </row>
    <row r="1176" spans="1:5" ht="26.2" customHeight="1" x14ac:dyDescent="0.25">
      <c r="A1176" s="478" t="s">
        <v>4254</v>
      </c>
      <c r="B1176" s="479" t="s">
        <v>4255</v>
      </c>
      <c r="C1176" s="480" t="s">
        <v>262</v>
      </c>
      <c r="D1176" s="481">
        <v>3.5</v>
      </c>
      <c r="E1176" s="479" t="s">
        <v>6841</v>
      </c>
    </row>
    <row r="1177" spans="1:5" ht="26.2" customHeight="1" x14ac:dyDescent="0.25">
      <c r="A1177" s="478" t="s">
        <v>4256</v>
      </c>
      <c r="B1177" s="479" t="s">
        <v>4257</v>
      </c>
      <c r="C1177" s="480" t="s">
        <v>262</v>
      </c>
      <c r="D1177" s="481">
        <v>35</v>
      </c>
      <c r="E1177" s="479" t="s">
        <v>6842</v>
      </c>
    </row>
    <row r="1178" spans="1:5" ht="26.2" customHeight="1" x14ac:dyDescent="0.25">
      <c r="A1178" s="478" t="s">
        <v>4258</v>
      </c>
      <c r="B1178" s="479" t="s">
        <v>4259</v>
      </c>
      <c r="C1178" s="480" t="s">
        <v>262</v>
      </c>
      <c r="D1178" s="481">
        <v>3.5</v>
      </c>
      <c r="E1178" s="479" t="s">
        <v>6843</v>
      </c>
    </row>
    <row r="1179" spans="1:5" ht="26.2" customHeight="1" x14ac:dyDescent="0.25">
      <c r="A1179" s="478" t="s">
        <v>4260</v>
      </c>
      <c r="B1179" s="479" t="s">
        <v>4261</v>
      </c>
      <c r="C1179" s="480" t="s">
        <v>262</v>
      </c>
      <c r="D1179" s="481">
        <v>17.5</v>
      </c>
      <c r="E1179" s="479" t="s">
        <v>4080</v>
      </c>
    </row>
    <row r="1180" spans="1:5" ht="26.2" customHeight="1" x14ac:dyDescent="0.25">
      <c r="A1180" s="478" t="s">
        <v>4262</v>
      </c>
      <c r="B1180" s="479" t="s">
        <v>4263</v>
      </c>
      <c r="C1180" s="480" t="s">
        <v>262</v>
      </c>
      <c r="D1180" s="481">
        <v>17.5</v>
      </c>
      <c r="E1180" s="479" t="s">
        <v>4083</v>
      </c>
    </row>
    <row r="1181" spans="1:5" ht="26.2" customHeight="1" x14ac:dyDescent="0.25">
      <c r="A1181" s="478" t="s">
        <v>4264</v>
      </c>
      <c r="B1181" s="479" t="s">
        <v>4265</v>
      </c>
      <c r="C1181" s="480" t="s">
        <v>262</v>
      </c>
      <c r="D1181" s="481">
        <v>26.25</v>
      </c>
      <c r="E1181" s="479" t="s">
        <v>4086</v>
      </c>
    </row>
    <row r="1182" spans="1:5" ht="26.2" customHeight="1" x14ac:dyDescent="0.25">
      <c r="A1182" s="478" t="s">
        <v>4266</v>
      </c>
      <c r="B1182" s="479" t="s">
        <v>4267</v>
      </c>
      <c r="C1182" s="480" t="s">
        <v>262</v>
      </c>
      <c r="D1182" s="481">
        <v>49.88</v>
      </c>
      <c r="E1182" s="479" t="s">
        <v>4089</v>
      </c>
    </row>
    <row r="1183" spans="1:5" ht="26.2" customHeight="1" x14ac:dyDescent="0.25">
      <c r="A1183" s="478" t="s">
        <v>4268</v>
      </c>
      <c r="B1183" s="479" t="s">
        <v>4269</v>
      </c>
      <c r="C1183" s="480" t="s">
        <v>262</v>
      </c>
      <c r="D1183" s="481">
        <v>13.13</v>
      </c>
      <c r="E1183" s="479" t="s">
        <v>6844</v>
      </c>
    </row>
    <row r="1184" spans="1:5" ht="26.2" customHeight="1" x14ac:dyDescent="0.25">
      <c r="A1184" s="478" t="s">
        <v>4270</v>
      </c>
      <c r="B1184" s="479" t="s">
        <v>4271</v>
      </c>
      <c r="C1184" s="480" t="s">
        <v>262</v>
      </c>
      <c r="D1184" s="481">
        <v>17.5</v>
      </c>
      <c r="E1184" s="479" t="s">
        <v>6845</v>
      </c>
    </row>
    <row r="1185" spans="1:5" ht="26.2" customHeight="1" x14ac:dyDescent="0.25">
      <c r="A1185" s="478" t="s">
        <v>4272</v>
      </c>
      <c r="B1185" s="479" t="s">
        <v>4273</v>
      </c>
      <c r="C1185" s="480" t="s">
        <v>262</v>
      </c>
      <c r="D1185" s="481">
        <v>26.25</v>
      </c>
      <c r="E1185" s="479" t="s">
        <v>6846</v>
      </c>
    </row>
    <row r="1186" spans="1:5" ht="26.2" customHeight="1" x14ac:dyDescent="0.25">
      <c r="A1186" s="478" t="s">
        <v>4274</v>
      </c>
      <c r="B1186" s="479" t="s">
        <v>4275</v>
      </c>
      <c r="C1186" s="480" t="s">
        <v>262</v>
      </c>
      <c r="D1186" s="481">
        <v>43.75</v>
      </c>
      <c r="E1186" s="479" t="s">
        <v>4098</v>
      </c>
    </row>
    <row r="1187" spans="1:5" ht="26.2" customHeight="1" x14ac:dyDescent="0.25">
      <c r="A1187" s="478" t="s">
        <v>4276</v>
      </c>
      <c r="B1187" s="479" t="s">
        <v>4277</v>
      </c>
      <c r="C1187" s="480" t="s">
        <v>262</v>
      </c>
      <c r="D1187" s="481">
        <v>17.5</v>
      </c>
      <c r="E1187" s="479" t="s">
        <v>6836</v>
      </c>
    </row>
    <row r="1188" spans="1:5" ht="26.2" customHeight="1" x14ac:dyDescent="0.25">
      <c r="A1188" s="478" t="s">
        <v>4278</v>
      </c>
      <c r="B1188" s="479" t="s">
        <v>4279</v>
      </c>
      <c r="C1188" s="480" t="s">
        <v>262</v>
      </c>
      <c r="D1188" s="481">
        <v>17.5</v>
      </c>
      <c r="E1188" s="479" t="s">
        <v>4103</v>
      </c>
    </row>
    <row r="1189" spans="1:5" ht="26.2" customHeight="1" x14ac:dyDescent="0.25">
      <c r="A1189" s="478" t="s">
        <v>4280</v>
      </c>
      <c r="B1189" s="479" t="s">
        <v>4281</v>
      </c>
      <c r="C1189" s="480" t="s">
        <v>262</v>
      </c>
      <c r="D1189" s="481">
        <v>17.5</v>
      </c>
      <c r="E1189" s="479" t="s">
        <v>6847</v>
      </c>
    </row>
    <row r="1190" spans="1:5" ht="26.2" customHeight="1" x14ac:dyDescent="0.25">
      <c r="A1190" s="478" t="s">
        <v>4282</v>
      </c>
      <c r="B1190" s="479" t="s">
        <v>4283</v>
      </c>
      <c r="C1190" s="480" t="s">
        <v>262</v>
      </c>
      <c r="D1190" s="481">
        <v>17.53</v>
      </c>
      <c r="E1190" s="479" t="s">
        <v>4108</v>
      </c>
    </row>
    <row r="1191" spans="1:5" ht="26.2" customHeight="1" x14ac:dyDescent="0.25">
      <c r="A1191" s="478" t="s">
        <v>4284</v>
      </c>
      <c r="B1191" s="479" t="s">
        <v>4285</v>
      </c>
      <c r="C1191" s="480" t="s">
        <v>262</v>
      </c>
      <c r="D1191" s="481">
        <v>6.25</v>
      </c>
      <c r="E1191" s="479" t="s">
        <v>4037</v>
      </c>
    </row>
    <row r="1192" spans="1:5" ht="26.2" customHeight="1" x14ac:dyDescent="0.25">
      <c r="A1192" s="478" t="s">
        <v>4286</v>
      </c>
      <c r="B1192" s="479" t="s">
        <v>4287</v>
      </c>
      <c r="C1192" s="480" t="s">
        <v>262</v>
      </c>
      <c r="D1192" s="481">
        <v>3.65</v>
      </c>
      <c r="E1192" s="479" t="s">
        <v>6848</v>
      </c>
    </row>
    <row r="1193" spans="1:5" ht="26.2" customHeight="1" x14ac:dyDescent="0.25">
      <c r="A1193" s="478" t="s">
        <v>4288</v>
      </c>
      <c r="B1193" s="479" t="s">
        <v>4289</v>
      </c>
      <c r="C1193" s="480" t="s">
        <v>262</v>
      </c>
      <c r="D1193" s="481">
        <v>18.739999999999998</v>
      </c>
      <c r="E1193" s="479" t="s">
        <v>4028</v>
      </c>
    </row>
    <row r="1194" spans="1:5" ht="26.2" customHeight="1" x14ac:dyDescent="0.25">
      <c r="A1194" s="478" t="s">
        <v>4290</v>
      </c>
      <c r="B1194" s="479" t="s">
        <v>4291</v>
      </c>
      <c r="C1194" s="480" t="s">
        <v>262</v>
      </c>
      <c r="D1194" s="481">
        <v>31.24</v>
      </c>
      <c r="E1194" s="479" t="s">
        <v>4025</v>
      </c>
    </row>
    <row r="1195" spans="1:5" ht="26.2" customHeight="1" x14ac:dyDescent="0.25">
      <c r="A1195" s="478" t="s">
        <v>4292</v>
      </c>
      <c r="B1195" s="479" t="s">
        <v>4293</v>
      </c>
      <c r="C1195" s="480" t="s">
        <v>262</v>
      </c>
      <c r="D1195" s="481">
        <v>17.53</v>
      </c>
      <c r="E1195" s="479" t="s">
        <v>6849</v>
      </c>
    </row>
    <row r="1196" spans="1:5" ht="26.2" customHeight="1" x14ac:dyDescent="0.25">
      <c r="A1196" s="478" t="s">
        <v>4294</v>
      </c>
      <c r="B1196" s="479" t="s">
        <v>4295</v>
      </c>
      <c r="C1196" s="480" t="s">
        <v>262</v>
      </c>
      <c r="D1196" s="481">
        <v>19.61</v>
      </c>
      <c r="E1196" s="479" t="s">
        <v>4025</v>
      </c>
    </row>
    <row r="1197" spans="1:5" ht="26.2" customHeight="1" x14ac:dyDescent="0.25">
      <c r="A1197" s="478" t="s">
        <v>4296</v>
      </c>
      <c r="B1197" s="479" t="s">
        <v>4297</v>
      </c>
      <c r="C1197" s="480" t="s">
        <v>262</v>
      </c>
      <c r="D1197" s="481">
        <v>899.36</v>
      </c>
      <c r="E1197" s="479" t="s">
        <v>4127</v>
      </c>
    </row>
    <row r="1198" spans="1:5" ht="26.2" customHeight="1" x14ac:dyDescent="0.25">
      <c r="A1198" s="478" t="s">
        <v>4298</v>
      </c>
      <c r="B1198" s="479" t="s">
        <v>4299</v>
      </c>
      <c r="C1198" s="480" t="s">
        <v>262</v>
      </c>
      <c r="D1198" s="481">
        <v>89.24</v>
      </c>
      <c r="E1198" s="479" t="s">
        <v>4127</v>
      </c>
    </row>
    <row r="1199" spans="1:5" ht="26.2" customHeight="1" x14ac:dyDescent="0.25">
      <c r="A1199" s="478" t="s">
        <v>4300</v>
      </c>
      <c r="B1199" s="479" t="s">
        <v>4301</v>
      </c>
      <c r="C1199" s="480" t="s">
        <v>262</v>
      </c>
      <c r="D1199" s="481">
        <v>1286.73</v>
      </c>
      <c r="E1199" s="479" t="s">
        <v>4127</v>
      </c>
    </row>
    <row r="1200" spans="1:5" ht="26.2" customHeight="1" x14ac:dyDescent="0.25">
      <c r="A1200" s="478" t="s">
        <v>4302</v>
      </c>
      <c r="B1200" s="479" t="s">
        <v>4303</v>
      </c>
      <c r="C1200" s="480" t="s">
        <v>262</v>
      </c>
      <c r="D1200" s="481">
        <v>150.30000000000001</v>
      </c>
      <c r="E1200" s="479" t="s">
        <v>4127</v>
      </c>
    </row>
    <row r="1201" spans="1:5" ht="26.2" customHeight="1" x14ac:dyDescent="0.25">
      <c r="A1201" s="864" t="s">
        <v>4304</v>
      </c>
      <c r="B1201" s="865" t="s">
        <v>4305</v>
      </c>
      <c r="C1201" s="866" t="s">
        <v>262</v>
      </c>
      <c r="D1201" s="867">
        <v>1106.58</v>
      </c>
      <c r="E1201" s="865" t="s">
        <v>4127</v>
      </c>
    </row>
    <row r="1202" spans="1:5" ht="26.2" customHeight="1" x14ac:dyDescent="0.25">
      <c r="A1202" s="493" t="s">
        <v>4306</v>
      </c>
      <c r="B1202" s="861" t="s">
        <v>4307</v>
      </c>
      <c r="C1202" s="862" t="s">
        <v>262</v>
      </c>
      <c r="D1202" s="863">
        <v>140.32</v>
      </c>
      <c r="E1202" s="861" t="s">
        <v>4127</v>
      </c>
    </row>
    <row r="1203" spans="1:5" ht="26.2" customHeight="1" x14ac:dyDescent="0.25">
      <c r="A1203" s="478" t="s">
        <v>4308</v>
      </c>
      <c r="B1203" s="479" t="s">
        <v>4309</v>
      </c>
      <c r="C1203" s="480" t="s">
        <v>262</v>
      </c>
      <c r="D1203" s="481">
        <v>226.49</v>
      </c>
      <c r="E1203" s="479" t="s">
        <v>4127</v>
      </c>
    </row>
    <row r="1204" spans="1:5" ht="26.2" customHeight="1" x14ac:dyDescent="0.25">
      <c r="A1204" s="478" t="s">
        <v>4310</v>
      </c>
      <c r="B1204" s="479" t="s">
        <v>4311</v>
      </c>
      <c r="C1204" s="480" t="s">
        <v>262</v>
      </c>
      <c r="D1204" s="481">
        <v>184.14</v>
      </c>
      <c r="E1204" s="479" t="s">
        <v>4127</v>
      </c>
    </row>
    <row r="1205" spans="1:5" ht="26.2" customHeight="1" x14ac:dyDescent="0.25">
      <c r="A1205" s="478" t="s">
        <v>4312</v>
      </c>
      <c r="B1205" s="479" t="s">
        <v>4313</v>
      </c>
      <c r="C1205" s="480" t="s">
        <v>262</v>
      </c>
      <c r="D1205" s="481">
        <v>196.46</v>
      </c>
      <c r="E1205" s="479" t="s">
        <v>4127</v>
      </c>
    </row>
    <row r="1206" spans="1:5" ht="26.2" customHeight="1" x14ac:dyDescent="0.25">
      <c r="A1206" s="478" t="s">
        <v>4314</v>
      </c>
      <c r="B1206" s="479" t="s">
        <v>4315</v>
      </c>
      <c r="C1206" s="480" t="s">
        <v>262</v>
      </c>
      <c r="D1206" s="481">
        <v>208.96</v>
      </c>
      <c r="E1206" s="479" t="s">
        <v>4127</v>
      </c>
    </row>
    <row r="1207" spans="1:5" ht="26.2" customHeight="1" x14ac:dyDescent="0.25">
      <c r="A1207" s="478" t="s">
        <v>4316</v>
      </c>
      <c r="B1207" s="479" t="s">
        <v>4317</v>
      </c>
      <c r="C1207" s="480" t="s">
        <v>262</v>
      </c>
      <c r="D1207" s="481">
        <v>1723.74</v>
      </c>
      <c r="E1207" s="479" t="s">
        <v>4127</v>
      </c>
    </row>
    <row r="1208" spans="1:5" ht="26.2" customHeight="1" x14ac:dyDescent="0.25">
      <c r="A1208" s="478" t="s">
        <v>4318</v>
      </c>
      <c r="B1208" s="479" t="s">
        <v>4319</v>
      </c>
      <c r="C1208" s="480" t="s">
        <v>262</v>
      </c>
      <c r="D1208" s="481">
        <v>172.51</v>
      </c>
      <c r="E1208" s="479" t="s">
        <v>4127</v>
      </c>
    </row>
    <row r="1209" spans="1:5" ht="26.2" customHeight="1" x14ac:dyDescent="0.25">
      <c r="A1209" s="478" t="s">
        <v>4320</v>
      </c>
      <c r="B1209" s="479" t="s">
        <v>4321</v>
      </c>
      <c r="C1209" s="480" t="s">
        <v>262</v>
      </c>
      <c r="D1209" s="481">
        <v>106.22</v>
      </c>
      <c r="E1209" s="479" t="s">
        <v>4037</v>
      </c>
    </row>
    <row r="1210" spans="1:5" ht="26.2" customHeight="1" x14ac:dyDescent="0.25">
      <c r="A1210" s="478" t="s">
        <v>4322</v>
      </c>
      <c r="B1210" s="479" t="s">
        <v>4323</v>
      </c>
      <c r="C1210" s="480" t="s">
        <v>267</v>
      </c>
      <c r="D1210" s="481">
        <v>880</v>
      </c>
      <c r="E1210" s="479" t="s">
        <v>1467</v>
      </c>
    </row>
    <row r="1211" spans="1:5" ht="26.2" customHeight="1" x14ac:dyDescent="0.25">
      <c r="A1211" s="478" t="s">
        <v>4324</v>
      </c>
      <c r="B1211" s="479" t="s">
        <v>4325</v>
      </c>
      <c r="C1211" s="480" t="s">
        <v>267</v>
      </c>
      <c r="D1211" s="481">
        <v>1100</v>
      </c>
      <c r="E1211" s="479" t="s">
        <v>1467</v>
      </c>
    </row>
    <row r="1212" spans="1:5" ht="26.2" customHeight="1" x14ac:dyDescent="0.25">
      <c r="A1212" s="478" t="s">
        <v>4326</v>
      </c>
      <c r="B1212" s="479" t="s">
        <v>4327</v>
      </c>
      <c r="C1212" s="480" t="s">
        <v>267</v>
      </c>
      <c r="D1212" s="481">
        <v>59999.8</v>
      </c>
      <c r="E1212" s="483" t="s">
        <v>1752</v>
      </c>
    </row>
    <row r="1213" spans="1:5" ht="26.2" customHeight="1" x14ac:dyDescent="0.25">
      <c r="A1213" s="478" t="s">
        <v>4328</v>
      </c>
      <c r="B1213" s="479" t="s">
        <v>4329</v>
      </c>
      <c r="C1213" s="480" t="s">
        <v>267</v>
      </c>
      <c r="D1213" s="481">
        <v>15000</v>
      </c>
      <c r="E1213" s="479" t="s">
        <v>4330</v>
      </c>
    </row>
    <row r="1214" spans="1:5" ht="26.2" customHeight="1" x14ac:dyDescent="0.25">
      <c r="A1214" s="478" t="s">
        <v>4331</v>
      </c>
      <c r="B1214" s="479" t="s">
        <v>4332</v>
      </c>
      <c r="C1214" s="480" t="s">
        <v>267</v>
      </c>
      <c r="D1214" s="481">
        <v>45621.72</v>
      </c>
      <c r="E1214" s="479" t="s">
        <v>4333</v>
      </c>
    </row>
    <row r="1215" spans="1:5" ht="26.2" customHeight="1" x14ac:dyDescent="0.25">
      <c r="A1215" s="478" t="s">
        <v>4334</v>
      </c>
      <c r="B1215" s="479" t="s">
        <v>4335</v>
      </c>
      <c r="C1215" s="480" t="s">
        <v>1565</v>
      </c>
      <c r="D1215" s="481">
        <v>34128.050000000003</v>
      </c>
      <c r="E1215" s="479" t="s">
        <v>2746</v>
      </c>
    </row>
    <row r="1216" spans="1:5" ht="26.2" customHeight="1" x14ac:dyDescent="0.25">
      <c r="A1216" s="478" t="s">
        <v>4336</v>
      </c>
      <c r="B1216" s="479" t="s">
        <v>4337</v>
      </c>
      <c r="C1216" s="480" t="s">
        <v>267</v>
      </c>
      <c r="D1216" s="481">
        <v>28400</v>
      </c>
      <c r="E1216" s="479" t="s">
        <v>4338</v>
      </c>
    </row>
    <row r="1217" spans="1:5" ht="26.2" customHeight="1" x14ac:dyDescent="0.25">
      <c r="A1217" s="478" t="s">
        <v>4339</v>
      </c>
      <c r="B1217" s="479" t="s">
        <v>4340</v>
      </c>
      <c r="C1217" s="480" t="s">
        <v>267</v>
      </c>
      <c r="D1217" s="481">
        <v>50000</v>
      </c>
      <c r="E1217" s="479" t="s">
        <v>2238</v>
      </c>
    </row>
    <row r="1218" spans="1:5" ht="26.2" customHeight="1" x14ac:dyDescent="0.25">
      <c r="A1218" s="478" t="s">
        <v>4341</v>
      </c>
      <c r="B1218" s="479" t="s">
        <v>4342</v>
      </c>
      <c r="C1218" s="480" t="s">
        <v>267</v>
      </c>
      <c r="D1218" s="481">
        <v>60000</v>
      </c>
      <c r="E1218" s="479" t="s">
        <v>2238</v>
      </c>
    </row>
    <row r="1219" spans="1:5" ht="26.2" customHeight="1" x14ac:dyDescent="0.25">
      <c r="A1219" s="478" t="s">
        <v>4343</v>
      </c>
      <c r="B1219" s="479" t="s">
        <v>4344</v>
      </c>
      <c r="C1219" s="480" t="s">
        <v>267</v>
      </c>
      <c r="D1219" s="481">
        <v>10000</v>
      </c>
      <c r="E1219" s="479" t="s">
        <v>2238</v>
      </c>
    </row>
    <row r="1220" spans="1:5" ht="26.2" customHeight="1" x14ac:dyDescent="0.25">
      <c r="A1220" s="478" t="s">
        <v>4345</v>
      </c>
      <c r="B1220" s="479" t="s">
        <v>4346</v>
      </c>
      <c r="C1220" s="480" t="s">
        <v>1565</v>
      </c>
      <c r="D1220" s="481">
        <v>552717.23</v>
      </c>
      <c r="E1220" s="479" t="s">
        <v>6821</v>
      </c>
    </row>
    <row r="1221" spans="1:5" ht="26.2" customHeight="1" x14ac:dyDescent="0.25">
      <c r="A1221" s="478" t="s">
        <v>4347</v>
      </c>
      <c r="B1221" s="479" t="s">
        <v>4348</v>
      </c>
      <c r="C1221" s="480" t="s">
        <v>265</v>
      </c>
      <c r="D1221" s="481">
        <v>40643.71</v>
      </c>
      <c r="E1221" s="479" t="s">
        <v>2746</v>
      </c>
    </row>
    <row r="1222" spans="1:5" ht="26.2" customHeight="1" x14ac:dyDescent="0.25">
      <c r="A1222" s="478" t="s">
        <v>4349</v>
      </c>
      <c r="B1222" s="479" t="s">
        <v>4350</v>
      </c>
      <c r="C1222" s="480" t="s">
        <v>8</v>
      </c>
      <c r="D1222" s="481">
        <v>2000</v>
      </c>
      <c r="E1222" s="479" t="s">
        <v>4351</v>
      </c>
    </row>
    <row r="1223" spans="1:5" ht="26.2" customHeight="1" x14ac:dyDescent="0.25">
      <c r="A1223" s="478" t="s">
        <v>4352</v>
      </c>
      <c r="B1223" s="479" t="s">
        <v>4353</v>
      </c>
      <c r="C1223" s="480" t="s">
        <v>265</v>
      </c>
      <c r="D1223" s="481">
        <v>6894.96</v>
      </c>
      <c r="E1223" s="479" t="s">
        <v>2746</v>
      </c>
    </row>
    <row r="1224" spans="1:5" ht="26.2" customHeight="1" x14ac:dyDescent="0.25">
      <c r="A1224" s="478" t="s">
        <v>4354</v>
      </c>
      <c r="B1224" s="479" t="s">
        <v>4355</v>
      </c>
      <c r="C1224" s="480" t="s">
        <v>267</v>
      </c>
      <c r="D1224" s="481">
        <v>12500</v>
      </c>
      <c r="E1224" s="479" t="s">
        <v>1463</v>
      </c>
    </row>
    <row r="1225" spans="1:5" ht="26.2" customHeight="1" x14ac:dyDescent="0.25">
      <c r="A1225" s="478" t="s">
        <v>4356</v>
      </c>
      <c r="B1225" s="479" t="s">
        <v>4357</v>
      </c>
      <c r="C1225" s="480" t="s">
        <v>265</v>
      </c>
      <c r="D1225" s="481">
        <v>112783.81</v>
      </c>
      <c r="E1225" s="479" t="s">
        <v>2746</v>
      </c>
    </row>
    <row r="1226" spans="1:5" ht="26.2" customHeight="1" x14ac:dyDescent="0.25">
      <c r="A1226" s="478" t="s">
        <v>4358</v>
      </c>
      <c r="B1226" s="479" t="s">
        <v>6856</v>
      </c>
      <c r="C1226" s="480" t="s">
        <v>267</v>
      </c>
      <c r="D1226" s="481">
        <v>2550</v>
      </c>
      <c r="E1226" s="479" t="s">
        <v>4359</v>
      </c>
    </row>
    <row r="1227" spans="1:5" ht="26.2" customHeight="1" x14ac:dyDescent="0.25">
      <c r="A1227" s="478" t="s">
        <v>4360</v>
      </c>
      <c r="B1227" s="479" t="s">
        <v>4361</v>
      </c>
      <c r="C1227" s="480" t="s">
        <v>1565</v>
      </c>
      <c r="D1227" s="481">
        <v>17142.32</v>
      </c>
      <c r="E1227" s="479" t="s">
        <v>718</v>
      </c>
    </row>
    <row r="1228" spans="1:5" ht="26.2" customHeight="1" x14ac:dyDescent="0.25">
      <c r="A1228" s="478" t="s">
        <v>4362</v>
      </c>
      <c r="B1228" s="479" t="s">
        <v>4363</v>
      </c>
      <c r="C1228" s="480" t="s">
        <v>267</v>
      </c>
      <c r="D1228" s="481">
        <v>36000</v>
      </c>
      <c r="E1228" s="479" t="s">
        <v>2196</v>
      </c>
    </row>
    <row r="1229" spans="1:5" ht="26.2" customHeight="1" x14ac:dyDescent="0.25">
      <c r="A1229" s="478" t="s">
        <v>4364</v>
      </c>
      <c r="B1229" s="479" t="s">
        <v>4365</v>
      </c>
      <c r="C1229" s="480" t="s">
        <v>256</v>
      </c>
      <c r="D1229" s="481">
        <v>1000</v>
      </c>
      <c r="E1229" s="479" t="s">
        <v>4366</v>
      </c>
    </row>
    <row r="1230" spans="1:5" ht="26.2" customHeight="1" x14ac:dyDescent="0.25">
      <c r="A1230" s="478" t="s">
        <v>4367</v>
      </c>
      <c r="B1230" s="479" t="s">
        <v>4365</v>
      </c>
      <c r="C1230" s="480" t="s">
        <v>262</v>
      </c>
      <c r="D1230" s="481">
        <v>210</v>
      </c>
      <c r="E1230" s="479" t="s">
        <v>4366</v>
      </c>
    </row>
    <row r="1231" spans="1:5" ht="26.2" customHeight="1" x14ac:dyDescent="0.25">
      <c r="A1231" s="478" t="s">
        <v>4368</v>
      </c>
      <c r="B1231" s="479" t="s">
        <v>4365</v>
      </c>
      <c r="C1231" s="480" t="s">
        <v>256</v>
      </c>
      <c r="D1231" s="481">
        <v>3000</v>
      </c>
      <c r="E1231" s="479" t="s">
        <v>4366</v>
      </c>
    </row>
    <row r="1232" spans="1:5" ht="26.2" customHeight="1" x14ac:dyDescent="0.25">
      <c r="A1232" s="478" t="s">
        <v>1876</v>
      </c>
      <c r="B1232" s="479" t="s">
        <v>1877</v>
      </c>
      <c r="C1232" s="480" t="s">
        <v>258</v>
      </c>
      <c r="D1232" s="481">
        <v>350</v>
      </c>
      <c r="E1232" s="479" t="s">
        <v>1878</v>
      </c>
    </row>
    <row r="1233" spans="1:5" ht="26.2" customHeight="1" x14ac:dyDescent="0.25">
      <c r="A1233" s="478" t="s">
        <v>4369</v>
      </c>
      <c r="B1233" s="479" t="s">
        <v>4365</v>
      </c>
      <c r="C1233" s="480" t="s">
        <v>262</v>
      </c>
      <c r="D1233" s="481">
        <v>630</v>
      </c>
      <c r="E1233" s="479" t="s">
        <v>4366</v>
      </c>
    </row>
    <row r="1234" spans="1:5" ht="26.2" customHeight="1" x14ac:dyDescent="0.25">
      <c r="A1234" s="478" t="s">
        <v>4370</v>
      </c>
      <c r="B1234" s="479" t="s">
        <v>6857</v>
      </c>
      <c r="C1234" s="480" t="s">
        <v>256</v>
      </c>
      <c r="D1234" s="481">
        <v>2492.88</v>
      </c>
      <c r="E1234" s="479" t="s">
        <v>4371</v>
      </c>
    </row>
    <row r="1235" spans="1:5" ht="26.2" customHeight="1" x14ac:dyDescent="0.25">
      <c r="A1235" s="478" t="s">
        <v>4372</v>
      </c>
      <c r="B1235" s="479" t="s">
        <v>4373</v>
      </c>
      <c r="C1235" s="480" t="s">
        <v>262</v>
      </c>
      <c r="D1235" s="481">
        <v>507.12</v>
      </c>
      <c r="E1235" s="479" t="s">
        <v>4371</v>
      </c>
    </row>
    <row r="1236" spans="1:5" ht="26.2" customHeight="1" x14ac:dyDescent="0.25">
      <c r="A1236" s="478" t="s">
        <v>4374</v>
      </c>
      <c r="B1236" s="479" t="s">
        <v>4375</v>
      </c>
      <c r="C1236" s="480" t="s">
        <v>256</v>
      </c>
      <c r="D1236" s="481">
        <v>5000</v>
      </c>
      <c r="E1236" s="479" t="s">
        <v>4376</v>
      </c>
    </row>
    <row r="1237" spans="1:5" ht="26.2" customHeight="1" x14ac:dyDescent="0.25">
      <c r="A1237" s="478" t="s">
        <v>4377</v>
      </c>
      <c r="B1237" s="479" t="s">
        <v>4378</v>
      </c>
      <c r="C1237" s="480" t="s">
        <v>262</v>
      </c>
      <c r="D1237" s="481">
        <v>1050</v>
      </c>
      <c r="E1237" s="479" t="s">
        <v>4376</v>
      </c>
    </row>
    <row r="1238" spans="1:5" ht="26.2" customHeight="1" x14ac:dyDescent="0.25">
      <c r="A1238" s="478" t="s">
        <v>4379</v>
      </c>
      <c r="B1238" s="479" t="s">
        <v>4380</v>
      </c>
      <c r="C1238" s="480" t="s">
        <v>267</v>
      </c>
      <c r="D1238" s="481">
        <v>22920</v>
      </c>
      <c r="E1238" s="479" t="s">
        <v>4381</v>
      </c>
    </row>
    <row r="1239" spans="1:5" ht="26.2" customHeight="1" x14ac:dyDescent="0.25">
      <c r="A1239" s="478" t="s">
        <v>1879</v>
      </c>
      <c r="B1239" s="479" t="s">
        <v>1880</v>
      </c>
      <c r="C1239" s="480" t="s">
        <v>262</v>
      </c>
      <c r="D1239" s="481">
        <v>73.5</v>
      </c>
      <c r="E1239" s="479" t="s">
        <v>1878</v>
      </c>
    </row>
    <row r="1240" spans="1:5" ht="26.2" customHeight="1" x14ac:dyDescent="0.25">
      <c r="A1240" s="478" t="s">
        <v>4382</v>
      </c>
      <c r="B1240" s="479" t="s">
        <v>4383</v>
      </c>
      <c r="C1240" s="480" t="s">
        <v>262</v>
      </c>
      <c r="D1240" s="481">
        <v>2520</v>
      </c>
      <c r="E1240" s="479" t="s">
        <v>2244</v>
      </c>
    </row>
    <row r="1241" spans="1:5" ht="26.2" customHeight="1" x14ac:dyDescent="0.25">
      <c r="A1241" s="478" t="s">
        <v>4384</v>
      </c>
      <c r="B1241" s="479" t="s">
        <v>4385</v>
      </c>
      <c r="C1241" s="480" t="s">
        <v>1565</v>
      </c>
      <c r="D1241" s="481">
        <v>593434.36</v>
      </c>
      <c r="E1241" s="479" t="s">
        <v>3726</v>
      </c>
    </row>
    <row r="1242" spans="1:5" ht="26.2" customHeight="1" x14ac:dyDescent="0.25">
      <c r="A1242" s="478" t="s">
        <v>4387</v>
      </c>
      <c r="B1242" s="479" t="s">
        <v>4388</v>
      </c>
      <c r="C1242" s="480" t="s">
        <v>256</v>
      </c>
      <c r="D1242" s="481">
        <v>54661.59</v>
      </c>
      <c r="E1242" s="479" t="s">
        <v>1981</v>
      </c>
    </row>
    <row r="1243" spans="1:5" ht="26.2" customHeight="1" x14ac:dyDescent="0.25">
      <c r="A1243" s="478" t="s">
        <v>4389</v>
      </c>
      <c r="B1243" s="479" t="s">
        <v>4390</v>
      </c>
      <c r="C1243" s="480" t="s">
        <v>256</v>
      </c>
      <c r="D1243" s="481">
        <v>104937.62</v>
      </c>
      <c r="E1243" s="479" t="s">
        <v>4391</v>
      </c>
    </row>
    <row r="1244" spans="1:5" ht="26.2" customHeight="1" x14ac:dyDescent="0.25">
      <c r="A1244" s="478" t="s">
        <v>4392</v>
      </c>
      <c r="B1244" s="479" t="s">
        <v>4390</v>
      </c>
      <c r="C1244" s="480" t="s">
        <v>262</v>
      </c>
      <c r="D1244" s="481">
        <v>22036.9</v>
      </c>
      <c r="E1244" s="479" t="s">
        <v>4391</v>
      </c>
    </row>
    <row r="1245" spans="1:5" ht="26.2" customHeight="1" x14ac:dyDescent="0.25">
      <c r="A1245" s="478" t="s">
        <v>4394</v>
      </c>
      <c r="B1245" s="479" t="s">
        <v>4395</v>
      </c>
      <c r="C1245" s="480" t="s">
        <v>265</v>
      </c>
      <c r="D1245" s="481">
        <v>55000</v>
      </c>
      <c r="E1245" s="479" t="s">
        <v>6821</v>
      </c>
    </row>
    <row r="1246" spans="1:5" ht="26.2" customHeight="1" x14ac:dyDescent="0.25">
      <c r="A1246" s="478" t="s">
        <v>4396</v>
      </c>
      <c r="B1246" s="479" t="s">
        <v>4397</v>
      </c>
      <c r="C1246" s="480" t="s">
        <v>1565</v>
      </c>
      <c r="D1246" s="481">
        <v>59748.63</v>
      </c>
      <c r="E1246" s="479" t="s">
        <v>4398</v>
      </c>
    </row>
    <row r="1247" spans="1:5" ht="26.2" customHeight="1" x14ac:dyDescent="0.25">
      <c r="A1247" s="478" t="s">
        <v>4399</v>
      </c>
      <c r="B1247" s="479" t="s">
        <v>4400</v>
      </c>
      <c r="C1247" s="480" t="s">
        <v>265</v>
      </c>
      <c r="D1247" s="481">
        <v>44650.18</v>
      </c>
      <c r="E1247" s="479" t="s">
        <v>4401</v>
      </c>
    </row>
    <row r="1248" spans="1:5" ht="26.2" customHeight="1" x14ac:dyDescent="0.25">
      <c r="A1248" s="478" t="s">
        <v>4402</v>
      </c>
      <c r="B1248" s="479" t="s">
        <v>4403</v>
      </c>
      <c r="C1248" s="480" t="s">
        <v>1565</v>
      </c>
      <c r="D1248" s="481">
        <v>696527.38</v>
      </c>
      <c r="E1248" s="479" t="s">
        <v>6821</v>
      </c>
    </row>
    <row r="1249" spans="1:5" ht="26.2" customHeight="1" x14ac:dyDescent="0.25">
      <c r="A1249" s="478" t="s">
        <v>4404</v>
      </c>
      <c r="B1249" s="479" t="s">
        <v>6858</v>
      </c>
      <c r="C1249" s="480" t="s">
        <v>267</v>
      </c>
      <c r="D1249" s="481">
        <v>573.67999999999995</v>
      </c>
      <c r="E1249" s="479" t="s">
        <v>4359</v>
      </c>
    </row>
    <row r="1250" spans="1:5" ht="26.2" customHeight="1" x14ac:dyDescent="0.25">
      <c r="A1250" s="478" t="s">
        <v>4405</v>
      </c>
      <c r="B1250" s="479" t="s">
        <v>4406</v>
      </c>
      <c r="C1250" s="480" t="s">
        <v>1565</v>
      </c>
      <c r="D1250" s="481">
        <v>61216.35</v>
      </c>
      <c r="E1250" s="479" t="s">
        <v>4407</v>
      </c>
    </row>
    <row r="1251" spans="1:5" ht="26.2" customHeight="1" x14ac:dyDescent="0.25">
      <c r="A1251" s="864" t="s">
        <v>4408</v>
      </c>
      <c r="B1251" s="865" t="s">
        <v>4409</v>
      </c>
      <c r="C1251" s="866" t="s">
        <v>257</v>
      </c>
      <c r="D1251" s="867">
        <v>2529.2399999999998</v>
      </c>
      <c r="E1251" s="865" t="s">
        <v>6859</v>
      </c>
    </row>
    <row r="1252" spans="1:5" ht="26.2" customHeight="1" x14ac:dyDescent="0.25">
      <c r="A1252" s="493" t="s">
        <v>4410</v>
      </c>
      <c r="B1252" s="861" t="s">
        <v>4411</v>
      </c>
      <c r="C1252" s="862" t="s">
        <v>262</v>
      </c>
      <c r="D1252" s="863">
        <v>525</v>
      </c>
      <c r="E1252" s="861" t="s">
        <v>6859</v>
      </c>
    </row>
    <row r="1253" spans="1:5" ht="26.2" customHeight="1" x14ac:dyDescent="0.25">
      <c r="A1253" s="478" t="s">
        <v>4412</v>
      </c>
      <c r="B1253" s="479" t="s">
        <v>4413</v>
      </c>
      <c r="C1253" s="480" t="s">
        <v>1565</v>
      </c>
      <c r="D1253" s="481">
        <v>143359</v>
      </c>
      <c r="E1253" s="479" t="s">
        <v>4414</v>
      </c>
    </row>
    <row r="1254" spans="1:5" ht="26.2" customHeight="1" x14ac:dyDescent="0.25">
      <c r="A1254" s="478" t="s">
        <v>4415</v>
      </c>
      <c r="B1254" s="479" t="s">
        <v>4416</v>
      </c>
      <c r="C1254" s="480" t="s">
        <v>267</v>
      </c>
      <c r="D1254" s="481">
        <v>25228</v>
      </c>
      <c r="E1254" s="479" t="s">
        <v>2238</v>
      </c>
    </row>
    <row r="1255" spans="1:5" ht="26.2" customHeight="1" x14ac:dyDescent="0.25">
      <c r="A1255" s="478" t="s">
        <v>4417</v>
      </c>
      <c r="B1255" s="479" t="s">
        <v>4418</v>
      </c>
      <c r="C1255" s="480" t="s">
        <v>267</v>
      </c>
      <c r="D1255" s="481">
        <v>49000</v>
      </c>
      <c r="E1255" s="479" t="s">
        <v>2238</v>
      </c>
    </row>
    <row r="1256" spans="1:5" ht="26.2" customHeight="1" x14ac:dyDescent="0.25">
      <c r="A1256" s="478" t="s">
        <v>4419</v>
      </c>
      <c r="B1256" s="479" t="s">
        <v>4420</v>
      </c>
      <c r="C1256" s="480" t="s">
        <v>1565</v>
      </c>
      <c r="D1256" s="481">
        <v>70233.460000000006</v>
      </c>
      <c r="E1256" s="479" t="s">
        <v>6821</v>
      </c>
    </row>
    <row r="1257" spans="1:5" ht="26.2" customHeight="1" x14ac:dyDescent="0.25">
      <c r="A1257" s="478" t="s">
        <v>4421</v>
      </c>
      <c r="B1257" s="479" t="s">
        <v>4422</v>
      </c>
      <c r="C1257" s="480" t="s">
        <v>1565</v>
      </c>
      <c r="D1257" s="481">
        <v>22346.5</v>
      </c>
      <c r="E1257" s="479" t="s">
        <v>6821</v>
      </c>
    </row>
    <row r="1258" spans="1:5" ht="26.2" customHeight="1" x14ac:dyDescent="0.25">
      <c r="A1258" s="478" t="s">
        <v>4423</v>
      </c>
      <c r="B1258" s="479" t="s">
        <v>4424</v>
      </c>
      <c r="C1258" s="480" t="s">
        <v>1565</v>
      </c>
      <c r="D1258" s="481">
        <v>328903.09999999998</v>
      </c>
      <c r="E1258" s="479" t="s">
        <v>6821</v>
      </c>
    </row>
    <row r="1259" spans="1:5" ht="26.2" customHeight="1" x14ac:dyDescent="0.25">
      <c r="A1259" s="478" t="s">
        <v>4426</v>
      </c>
      <c r="B1259" s="479" t="s">
        <v>4427</v>
      </c>
      <c r="C1259" s="480" t="s">
        <v>1565</v>
      </c>
      <c r="D1259" s="481">
        <v>34823.39</v>
      </c>
      <c r="E1259" s="479" t="s">
        <v>721</v>
      </c>
    </row>
    <row r="1260" spans="1:5" ht="26.2" customHeight="1" x14ac:dyDescent="0.25">
      <c r="A1260" s="478" t="s">
        <v>4429</v>
      </c>
      <c r="B1260" s="479" t="s">
        <v>4430</v>
      </c>
      <c r="C1260" s="480" t="s">
        <v>256</v>
      </c>
      <c r="D1260" s="481">
        <v>4200</v>
      </c>
      <c r="E1260" s="479" t="s">
        <v>4431</v>
      </c>
    </row>
    <row r="1261" spans="1:5" ht="26.2" customHeight="1" x14ac:dyDescent="0.25">
      <c r="A1261" s="478" t="s">
        <v>4432</v>
      </c>
      <c r="B1261" s="479" t="s">
        <v>4433</v>
      </c>
      <c r="C1261" s="480" t="s">
        <v>256</v>
      </c>
      <c r="D1261" s="481">
        <v>3500</v>
      </c>
      <c r="E1261" s="479" t="s">
        <v>4434</v>
      </c>
    </row>
    <row r="1262" spans="1:5" ht="26.2" customHeight="1" x14ac:dyDescent="0.25">
      <c r="A1262" s="478" t="s">
        <v>4435</v>
      </c>
      <c r="B1262" s="479" t="s">
        <v>4436</v>
      </c>
      <c r="C1262" s="480" t="s">
        <v>267</v>
      </c>
      <c r="D1262" s="481">
        <v>5199.9799999999996</v>
      </c>
      <c r="E1262" s="479" t="s">
        <v>2206</v>
      </c>
    </row>
    <row r="1263" spans="1:5" ht="26.2" customHeight="1" x14ac:dyDescent="0.25">
      <c r="A1263" s="478" t="s">
        <v>4437</v>
      </c>
      <c r="B1263" s="479" t="s">
        <v>4438</v>
      </c>
      <c r="C1263" s="480" t="s">
        <v>267</v>
      </c>
      <c r="D1263" s="481">
        <v>3335.53</v>
      </c>
      <c r="E1263" s="479" t="s">
        <v>2616</v>
      </c>
    </row>
    <row r="1264" spans="1:5" ht="26.2" customHeight="1" x14ac:dyDescent="0.25">
      <c r="A1264" s="478" t="s">
        <v>4439</v>
      </c>
      <c r="B1264" s="479" t="s">
        <v>3616</v>
      </c>
      <c r="C1264" s="480" t="s">
        <v>256</v>
      </c>
      <c r="D1264" s="481">
        <v>18000</v>
      </c>
      <c r="E1264" s="479" t="s">
        <v>6822</v>
      </c>
    </row>
    <row r="1265" spans="1:5" ht="26.2" customHeight="1" x14ac:dyDescent="0.25">
      <c r="A1265" s="478" t="s">
        <v>4440</v>
      </c>
      <c r="B1265" s="479" t="s">
        <v>4441</v>
      </c>
      <c r="C1265" s="480" t="s">
        <v>1565</v>
      </c>
      <c r="D1265" s="481">
        <v>34020</v>
      </c>
      <c r="E1265" s="479" t="s">
        <v>4442</v>
      </c>
    </row>
    <row r="1266" spans="1:5" ht="26.2" customHeight="1" x14ac:dyDescent="0.25">
      <c r="A1266" s="478" t="s">
        <v>4443</v>
      </c>
      <c r="B1266" s="479" t="s">
        <v>4444</v>
      </c>
      <c r="C1266" s="480" t="s">
        <v>267</v>
      </c>
      <c r="D1266" s="481">
        <v>116864.3</v>
      </c>
      <c r="E1266" s="479" t="s">
        <v>1752</v>
      </c>
    </row>
    <row r="1267" spans="1:5" ht="26.2" customHeight="1" x14ac:dyDescent="0.25">
      <c r="A1267" s="478" t="s">
        <v>4445</v>
      </c>
      <c r="B1267" s="479" t="s">
        <v>4446</v>
      </c>
      <c r="C1267" s="480" t="s">
        <v>267</v>
      </c>
      <c r="D1267" s="481">
        <v>22638.73</v>
      </c>
      <c r="E1267" s="479" t="s">
        <v>1752</v>
      </c>
    </row>
    <row r="1268" spans="1:5" ht="26.2" customHeight="1" x14ac:dyDescent="0.25">
      <c r="A1268" s="478" t="s">
        <v>4447</v>
      </c>
      <c r="B1268" s="479" t="s">
        <v>4448</v>
      </c>
      <c r="C1268" s="480" t="s">
        <v>267</v>
      </c>
      <c r="D1268" s="481">
        <v>84737.27</v>
      </c>
      <c r="E1268" s="479" t="s">
        <v>4449</v>
      </c>
    </row>
    <row r="1269" spans="1:5" ht="26.2" customHeight="1" x14ac:dyDescent="0.25">
      <c r="A1269" s="478" t="s">
        <v>4450</v>
      </c>
      <c r="B1269" s="479" t="s">
        <v>4451</v>
      </c>
      <c r="C1269" s="480" t="s">
        <v>8</v>
      </c>
      <c r="D1269" s="481">
        <v>282500</v>
      </c>
      <c r="E1269" s="479" t="s">
        <v>1554</v>
      </c>
    </row>
    <row r="1270" spans="1:5" ht="26.2" customHeight="1" x14ac:dyDescent="0.25">
      <c r="A1270" s="478" t="s">
        <v>4452</v>
      </c>
      <c r="B1270" s="479" t="s">
        <v>4453</v>
      </c>
      <c r="C1270" s="480" t="s">
        <v>1565</v>
      </c>
      <c r="D1270" s="481">
        <v>123296.69</v>
      </c>
      <c r="E1270" s="479" t="s">
        <v>4454</v>
      </c>
    </row>
    <row r="1271" spans="1:5" ht="26.2" customHeight="1" x14ac:dyDescent="0.25">
      <c r="A1271" s="478" t="s">
        <v>4455</v>
      </c>
      <c r="B1271" s="479" t="s">
        <v>4456</v>
      </c>
      <c r="C1271" s="480" t="s">
        <v>1565</v>
      </c>
      <c r="D1271" s="481">
        <v>63093.24</v>
      </c>
      <c r="E1271" s="479" t="s">
        <v>4457</v>
      </c>
    </row>
    <row r="1272" spans="1:5" ht="26.2" customHeight="1" x14ac:dyDescent="0.25">
      <c r="A1272" s="478" t="s">
        <v>1881</v>
      </c>
      <c r="B1272" s="479" t="s">
        <v>1882</v>
      </c>
      <c r="C1272" s="480" t="s">
        <v>287</v>
      </c>
      <c r="D1272" s="481">
        <v>1000</v>
      </c>
      <c r="E1272" s="479" t="s">
        <v>1658</v>
      </c>
    </row>
    <row r="1273" spans="1:5" ht="26.2" customHeight="1" x14ac:dyDescent="0.25">
      <c r="A1273" s="478" t="s">
        <v>1883</v>
      </c>
      <c r="B1273" s="479" t="s">
        <v>1884</v>
      </c>
      <c r="C1273" s="480" t="s">
        <v>267</v>
      </c>
      <c r="D1273" s="481">
        <v>140000</v>
      </c>
      <c r="E1273" s="479" t="s">
        <v>696</v>
      </c>
    </row>
    <row r="1274" spans="1:5" ht="26.2" customHeight="1" x14ac:dyDescent="0.25">
      <c r="A1274" s="478" t="s">
        <v>1886</v>
      </c>
      <c r="B1274" s="479" t="s">
        <v>1887</v>
      </c>
      <c r="C1274" s="480" t="s">
        <v>257</v>
      </c>
      <c r="D1274" s="481">
        <v>1483.8</v>
      </c>
      <c r="E1274" s="479" t="s">
        <v>1888</v>
      </c>
    </row>
    <row r="1275" spans="1:5" ht="26.2" customHeight="1" x14ac:dyDescent="0.25">
      <c r="A1275" s="478" t="s">
        <v>1889</v>
      </c>
      <c r="B1275" s="479" t="s">
        <v>1890</v>
      </c>
      <c r="C1275" s="480" t="s">
        <v>262</v>
      </c>
      <c r="D1275" s="481">
        <v>311.60000000000002</v>
      </c>
      <c r="E1275" s="479" t="s">
        <v>1888</v>
      </c>
    </row>
    <row r="1276" spans="1:5" ht="26.2" customHeight="1" x14ac:dyDescent="0.25">
      <c r="A1276" s="478" t="s">
        <v>1891</v>
      </c>
      <c r="B1276" s="479" t="s">
        <v>1892</v>
      </c>
      <c r="C1276" s="480" t="s">
        <v>258</v>
      </c>
      <c r="D1276" s="481">
        <v>130</v>
      </c>
      <c r="E1276" s="479" t="s">
        <v>1893</v>
      </c>
    </row>
    <row r="1277" spans="1:5" ht="26.2" customHeight="1" x14ac:dyDescent="0.25">
      <c r="A1277" s="478" t="s">
        <v>1894</v>
      </c>
      <c r="B1277" s="479" t="s">
        <v>1895</v>
      </c>
      <c r="C1277" s="480" t="s">
        <v>262</v>
      </c>
      <c r="D1277" s="481">
        <v>5.2</v>
      </c>
      <c r="E1277" s="479" t="s">
        <v>1893</v>
      </c>
    </row>
    <row r="1278" spans="1:5" ht="26.2" customHeight="1" x14ac:dyDescent="0.25">
      <c r="A1278" s="478" t="s">
        <v>1896</v>
      </c>
      <c r="B1278" s="479" t="s">
        <v>1897</v>
      </c>
      <c r="C1278" s="480" t="s">
        <v>258</v>
      </c>
      <c r="D1278" s="481">
        <v>480</v>
      </c>
      <c r="E1278" s="479" t="s">
        <v>1604</v>
      </c>
    </row>
    <row r="1279" spans="1:5" ht="26.2" customHeight="1" x14ac:dyDescent="0.25">
      <c r="A1279" s="478" t="s">
        <v>1898</v>
      </c>
      <c r="B1279" s="479" t="s">
        <v>1899</v>
      </c>
      <c r="C1279" s="480" t="s">
        <v>262</v>
      </c>
      <c r="D1279" s="481">
        <v>19.2</v>
      </c>
      <c r="E1279" s="479" t="s">
        <v>1604</v>
      </c>
    </row>
    <row r="1280" spans="1:5" ht="26.2" customHeight="1" x14ac:dyDescent="0.25">
      <c r="A1280" s="478" t="s">
        <v>1900</v>
      </c>
      <c r="B1280" s="479" t="s">
        <v>1901</v>
      </c>
      <c r="C1280" s="480" t="s">
        <v>258</v>
      </c>
      <c r="D1280" s="481">
        <v>840</v>
      </c>
      <c r="E1280" s="479" t="s">
        <v>1902</v>
      </c>
    </row>
    <row r="1281" spans="1:5" ht="26.2" customHeight="1" x14ac:dyDescent="0.25">
      <c r="A1281" s="478" t="s">
        <v>1903</v>
      </c>
      <c r="B1281" s="479" t="s">
        <v>1904</v>
      </c>
      <c r="C1281" s="480" t="s">
        <v>262</v>
      </c>
      <c r="D1281" s="481">
        <v>176.4</v>
      </c>
      <c r="E1281" s="479" t="s">
        <v>1902</v>
      </c>
    </row>
    <row r="1282" spans="1:5" ht="26.2" customHeight="1" x14ac:dyDescent="0.25">
      <c r="A1282" s="478" t="s">
        <v>1905</v>
      </c>
      <c r="B1282" s="479" t="s">
        <v>1906</v>
      </c>
      <c r="C1282" s="480" t="s">
        <v>266</v>
      </c>
      <c r="D1282" s="481">
        <v>105000</v>
      </c>
      <c r="E1282" s="479" t="s">
        <v>1170</v>
      </c>
    </row>
    <row r="1283" spans="1:5" ht="26.2" customHeight="1" x14ac:dyDescent="0.25">
      <c r="A1283" s="478" t="s">
        <v>1907</v>
      </c>
      <c r="B1283" s="479" t="s">
        <v>1908</v>
      </c>
      <c r="C1283" s="480" t="s">
        <v>266</v>
      </c>
      <c r="D1283" s="481">
        <v>1554800</v>
      </c>
      <c r="E1283" s="479" t="s">
        <v>1170</v>
      </c>
    </row>
    <row r="1284" spans="1:5" ht="26.2" customHeight="1" x14ac:dyDescent="0.25">
      <c r="A1284" s="478" t="s">
        <v>1909</v>
      </c>
      <c r="B1284" s="479" t="s">
        <v>1910</v>
      </c>
      <c r="C1284" s="480" t="s">
        <v>21</v>
      </c>
      <c r="D1284" s="481">
        <v>2063.0500000000002</v>
      </c>
      <c r="E1284" s="479" t="s">
        <v>6860</v>
      </c>
    </row>
    <row r="1285" spans="1:5" ht="26.2" customHeight="1" x14ac:dyDescent="0.25">
      <c r="A1285" s="478" t="s">
        <v>1911</v>
      </c>
      <c r="B1285" s="479" t="s">
        <v>1912</v>
      </c>
      <c r="C1285" s="480" t="s">
        <v>258</v>
      </c>
      <c r="D1285" s="481">
        <v>61.75</v>
      </c>
      <c r="E1285" s="479" t="s">
        <v>1893</v>
      </c>
    </row>
    <row r="1286" spans="1:5" ht="26.2" customHeight="1" x14ac:dyDescent="0.25">
      <c r="A1286" s="478" t="s">
        <v>1913</v>
      </c>
      <c r="B1286" s="479" t="s">
        <v>1912</v>
      </c>
      <c r="C1286" s="480" t="s">
        <v>262</v>
      </c>
      <c r="D1286" s="481">
        <v>2.4700000000000002</v>
      </c>
      <c r="E1286" s="479" t="s">
        <v>1893</v>
      </c>
    </row>
    <row r="1287" spans="1:5" ht="26.2" customHeight="1" x14ac:dyDescent="0.25">
      <c r="A1287" s="478" t="s">
        <v>1914</v>
      </c>
      <c r="B1287" s="479" t="s">
        <v>1915</v>
      </c>
      <c r="C1287" s="480" t="s">
        <v>1565</v>
      </c>
      <c r="D1287" s="481">
        <v>38520</v>
      </c>
      <c r="E1287" s="479" t="s">
        <v>1916</v>
      </c>
    </row>
    <row r="1288" spans="1:5" ht="26.2" customHeight="1" x14ac:dyDescent="0.25">
      <c r="A1288" s="478" t="s">
        <v>1917</v>
      </c>
      <c r="B1288" s="479" t="s">
        <v>1918</v>
      </c>
      <c r="C1288" s="480" t="s">
        <v>257</v>
      </c>
      <c r="D1288" s="481">
        <v>1303.8</v>
      </c>
      <c r="E1288" s="479" t="s">
        <v>1888</v>
      </c>
    </row>
    <row r="1289" spans="1:5" ht="26.2" customHeight="1" x14ac:dyDescent="0.25">
      <c r="A1289" s="478" t="s">
        <v>1919</v>
      </c>
      <c r="B1289" s="479" t="s">
        <v>1920</v>
      </c>
      <c r="C1289" s="480" t="s">
        <v>262</v>
      </c>
      <c r="D1289" s="481">
        <v>273.8</v>
      </c>
      <c r="E1289" s="479" t="s">
        <v>1888</v>
      </c>
    </row>
    <row r="1290" spans="1:5" ht="26.2" customHeight="1" x14ac:dyDescent="0.25">
      <c r="A1290" s="478" t="s">
        <v>1921</v>
      </c>
      <c r="B1290" s="479" t="s">
        <v>1922</v>
      </c>
      <c r="C1290" s="480" t="s">
        <v>257</v>
      </c>
      <c r="D1290" s="481">
        <v>1518</v>
      </c>
      <c r="E1290" s="479" t="s">
        <v>1888</v>
      </c>
    </row>
    <row r="1291" spans="1:5" ht="26.2" customHeight="1" x14ac:dyDescent="0.25">
      <c r="A1291" s="478" t="s">
        <v>1923</v>
      </c>
      <c r="B1291" s="479" t="s">
        <v>1924</v>
      </c>
      <c r="C1291" s="480" t="s">
        <v>262</v>
      </c>
      <c r="D1291" s="481">
        <v>318.77999999999997</v>
      </c>
      <c r="E1291" s="479" t="s">
        <v>1888</v>
      </c>
    </row>
    <row r="1292" spans="1:5" ht="26.2" customHeight="1" x14ac:dyDescent="0.25">
      <c r="A1292" s="478" t="s">
        <v>1925</v>
      </c>
      <c r="B1292" s="479" t="s">
        <v>1926</v>
      </c>
      <c r="C1292" s="480" t="s">
        <v>257</v>
      </c>
      <c r="D1292" s="481">
        <v>951</v>
      </c>
      <c r="E1292" s="479" t="s">
        <v>1927</v>
      </c>
    </row>
    <row r="1293" spans="1:5" ht="26.2" customHeight="1" x14ac:dyDescent="0.25">
      <c r="A1293" s="478" t="s">
        <v>1928</v>
      </c>
      <c r="B1293" s="479" t="s">
        <v>1929</v>
      </c>
      <c r="C1293" s="480" t="s">
        <v>262</v>
      </c>
      <c r="D1293" s="481">
        <v>199.71</v>
      </c>
      <c r="E1293" s="479" t="s">
        <v>1927</v>
      </c>
    </row>
    <row r="1294" spans="1:5" ht="26.2" customHeight="1" x14ac:dyDescent="0.25">
      <c r="A1294" s="478" t="s">
        <v>1930</v>
      </c>
      <c r="B1294" s="479" t="s">
        <v>1931</v>
      </c>
      <c r="C1294" s="480" t="s">
        <v>257</v>
      </c>
      <c r="D1294" s="481">
        <v>1129.2</v>
      </c>
      <c r="E1294" s="479" t="s">
        <v>1932</v>
      </c>
    </row>
    <row r="1295" spans="1:5" ht="26.2" customHeight="1" x14ac:dyDescent="0.25">
      <c r="A1295" s="478" t="s">
        <v>1933</v>
      </c>
      <c r="B1295" s="479" t="s">
        <v>1934</v>
      </c>
      <c r="C1295" s="480" t="s">
        <v>262</v>
      </c>
      <c r="D1295" s="481">
        <v>237.13</v>
      </c>
      <c r="E1295" s="479" t="s">
        <v>1932</v>
      </c>
    </row>
    <row r="1296" spans="1:5" ht="26.2" customHeight="1" x14ac:dyDescent="0.25">
      <c r="A1296" s="478" t="s">
        <v>1935</v>
      </c>
      <c r="B1296" s="479" t="s">
        <v>1936</v>
      </c>
      <c r="C1296" s="480" t="s">
        <v>257</v>
      </c>
      <c r="D1296" s="481">
        <v>1555.8</v>
      </c>
      <c r="E1296" s="479" t="s">
        <v>1888</v>
      </c>
    </row>
    <row r="1297" spans="1:5" ht="26.2" customHeight="1" x14ac:dyDescent="0.25">
      <c r="A1297" s="478" t="s">
        <v>1937</v>
      </c>
      <c r="B1297" s="479" t="s">
        <v>1938</v>
      </c>
      <c r="C1297" s="480" t="s">
        <v>262</v>
      </c>
      <c r="D1297" s="481">
        <v>326.72000000000003</v>
      </c>
      <c r="E1297" s="479" t="s">
        <v>1888</v>
      </c>
    </row>
    <row r="1298" spans="1:5" ht="26.2" customHeight="1" x14ac:dyDescent="0.25">
      <c r="A1298" s="478" t="s">
        <v>1939</v>
      </c>
      <c r="B1298" s="479" t="s">
        <v>1940</v>
      </c>
      <c r="C1298" s="480" t="s">
        <v>258</v>
      </c>
      <c r="D1298" s="481">
        <v>3572.25</v>
      </c>
      <c r="E1298" s="479" t="s">
        <v>6861</v>
      </c>
    </row>
    <row r="1299" spans="1:5" ht="26.2" customHeight="1" x14ac:dyDescent="0.25">
      <c r="A1299" s="478" t="s">
        <v>1941</v>
      </c>
      <c r="B1299" s="479" t="s">
        <v>1942</v>
      </c>
      <c r="C1299" s="480" t="s">
        <v>268</v>
      </c>
      <c r="D1299" s="481">
        <v>1812709.49</v>
      </c>
      <c r="E1299" s="479" t="s">
        <v>696</v>
      </c>
    </row>
    <row r="1300" spans="1:5" ht="26.2" customHeight="1" x14ac:dyDescent="0.25">
      <c r="A1300" s="478" t="s">
        <v>1944</v>
      </c>
      <c r="B1300" s="479" t="s">
        <v>1945</v>
      </c>
      <c r="C1300" s="480" t="s">
        <v>21</v>
      </c>
      <c r="D1300" s="481">
        <v>7564.2</v>
      </c>
      <c r="E1300" s="479" t="s">
        <v>6862</v>
      </c>
    </row>
    <row r="1301" spans="1:5" ht="26.2" customHeight="1" x14ac:dyDescent="0.25">
      <c r="A1301" s="864" t="s">
        <v>1946</v>
      </c>
      <c r="B1301" s="865" t="s">
        <v>1947</v>
      </c>
      <c r="C1301" s="866" t="s">
        <v>265</v>
      </c>
      <c r="D1301" s="867">
        <v>11090.1</v>
      </c>
      <c r="E1301" s="865" t="s">
        <v>1311</v>
      </c>
    </row>
    <row r="1302" spans="1:5" ht="26.2" customHeight="1" x14ac:dyDescent="0.25">
      <c r="A1302" s="493" t="s">
        <v>1948</v>
      </c>
      <c r="B1302" s="861" t="s">
        <v>1949</v>
      </c>
      <c r="C1302" s="862" t="s">
        <v>265</v>
      </c>
      <c r="D1302" s="863">
        <v>5292.3</v>
      </c>
      <c r="E1302" s="861" t="s">
        <v>1311</v>
      </c>
    </row>
    <row r="1303" spans="1:5" ht="26.2" customHeight="1" x14ac:dyDescent="0.25">
      <c r="A1303" s="478" t="s">
        <v>1950</v>
      </c>
      <c r="B1303" s="479" t="s">
        <v>1951</v>
      </c>
      <c r="C1303" s="480" t="s">
        <v>258</v>
      </c>
      <c r="D1303" s="481">
        <v>14000</v>
      </c>
      <c r="E1303" s="479" t="s">
        <v>6861</v>
      </c>
    </row>
    <row r="1304" spans="1:5" ht="26.2" customHeight="1" x14ac:dyDescent="0.25">
      <c r="A1304" s="478" t="s">
        <v>1952</v>
      </c>
      <c r="B1304" s="479" t="s">
        <v>1951</v>
      </c>
      <c r="C1304" s="480" t="s">
        <v>262</v>
      </c>
      <c r="D1304" s="481">
        <v>1890</v>
      </c>
      <c r="E1304" s="479" t="s">
        <v>6861</v>
      </c>
    </row>
    <row r="1305" spans="1:5" ht="26.2" customHeight="1" x14ac:dyDescent="0.25">
      <c r="A1305" s="478" t="s">
        <v>1953</v>
      </c>
      <c r="B1305" s="479" t="s">
        <v>1954</v>
      </c>
      <c r="C1305" s="480" t="s">
        <v>8</v>
      </c>
      <c r="D1305" s="481">
        <v>46027</v>
      </c>
      <c r="E1305" s="479" t="s">
        <v>713</v>
      </c>
    </row>
    <row r="1306" spans="1:5" ht="26.2" customHeight="1" x14ac:dyDescent="0.25">
      <c r="A1306" s="478" t="s">
        <v>1955</v>
      </c>
      <c r="B1306" s="479" t="s">
        <v>1956</v>
      </c>
      <c r="C1306" s="480" t="s">
        <v>8</v>
      </c>
      <c r="D1306" s="481">
        <v>46027</v>
      </c>
      <c r="E1306" s="479" t="s">
        <v>713</v>
      </c>
    </row>
    <row r="1307" spans="1:5" ht="26.2" customHeight="1" x14ac:dyDescent="0.25">
      <c r="A1307" s="478" t="s">
        <v>1957</v>
      </c>
      <c r="B1307" s="479" t="s">
        <v>1958</v>
      </c>
      <c r="C1307" s="480" t="s">
        <v>8</v>
      </c>
      <c r="D1307" s="481">
        <v>46027</v>
      </c>
      <c r="E1307" s="479" t="s">
        <v>713</v>
      </c>
    </row>
    <row r="1308" spans="1:5" ht="26.2" customHeight="1" x14ac:dyDescent="0.25">
      <c r="A1308" s="478" t="s">
        <v>1959</v>
      </c>
      <c r="B1308" s="479" t="s">
        <v>1960</v>
      </c>
      <c r="C1308" s="480" t="s">
        <v>8</v>
      </c>
      <c r="D1308" s="481">
        <v>46027</v>
      </c>
      <c r="E1308" s="479" t="s">
        <v>713</v>
      </c>
    </row>
    <row r="1309" spans="1:5" ht="26.2" customHeight="1" x14ac:dyDescent="0.25">
      <c r="A1309" s="478" t="s">
        <v>1961</v>
      </c>
      <c r="B1309" s="479" t="s">
        <v>1962</v>
      </c>
      <c r="C1309" s="480" t="s">
        <v>8</v>
      </c>
      <c r="D1309" s="481">
        <v>81000</v>
      </c>
      <c r="E1309" s="479" t="s">
        <v>713</v>
      </c>
    </row>
    <row r="1310" spans="1:5" ht="26.2" customHeight="1" x14ac:dyDescent="0.25">
      <c r="A1310" s="478" t="s">
        <v>1963</v>
      </c>
      <c r="B1310" s="479" t="s">
        <v>1964</v>
      </c>
      <c r="C1310" s="480" t="s">
        <v>8</v>
      </c>
      <c r="D1310" s="481">
        <v>43400</v>
      </c>
      <c r="E1310" s="479" t="s">
        <v>696</v>
      </c>
    </row>
    <row r="1311" spans="1:5" ht="26.2" customHeight="1" x14ac:dyDescent="0.25">
      <c r="A1311" s="478" t="s">
        <v>1965</v>
      </c>
      <c r="B1311" s="479" t="s">
        <v>1966</v>
      </c>
      <c r="C1311" s="480" t="s">
        <v>8</v>
      </c>
      <c r="D1311" s="481">
        <v>50619</v>
      </c>
      <c r="E1311" s="479" t="s">
        <v>719</v>
      </c>
    </row>
    <row r="1312" spans="1:5" ht="26.2" customHeight="1" x14ac:dyDescent="0.25">
      <c r="A1312" s="478" t="s">
        <v>1967</v>
      </c>
      <c r="B1312" s="479" t="s">
        <v>1968</v>
      </c>
      <c r="C1312" s="480" t="s">
        <v>8</v>
      </c>
      <c r="D1312" s="481">
        <v>46027</v>
      </c>
      <c r="E1312" s="479" t="s">
        <v>713</v>
      </c>
    </row>
    <row r="1313" spans="1:5" ht="26.2" customHeight="1" x14ac:dyDescent="0.25">
      <c r="A1313" s="478" t="s">
        <v>1969</v>
      </c>
      <c r="B1313" s="479" t="s">
        <v>1970</v>
      </c>
      <c r="C1313" s="480" t="s">
        <v>8</v>
      </c>
      <c r="D1313" s="481">
        <v>46027</v>
      </c>
      <c r="E1313" s="479" t="s">
        <v>713</v>
      </c>
    </row>
    <row r="1314" spans="1:5" ht="26.2" customHeight="1" x14ac:dyDescent="0.25">
      <c r="A1314" s="478" t="s">
        <v>1971</v>
      </c>
      <c r="B1314" s="479" t="s">
        <v>1972</v>
      </c>
      <c r="C1314" s="480" t="s">
        <v>8</v>
      </c>
      <c r="D1314" s="481">
        <v>46027</v>
      </c>
      <c r="E1314" s="479" t="s">
        <v>713</v>
      </c>
    </row>
    <row r="1315" spans="1:5" ht="26.2" customHeight="1" x14ac:dyDescent="0.25">
      <c r="A1315" s="478" t="s">
        <v>1973</v>
      </c>
      <c r="B1315" s="479" t="s">
        <v>1974</v>
      </c>
      <c r="C1315" s="480" t="s">
        <v>8</v>
      </c>
      <c r="D1315" s="481">
        <v>46027</v>
      </c>
      <c r="E1315" s="479" t="s">
        <v>713</v>
      </c>
    </row>
    <row r="1316" spans="1:5" ht="26.2" customHeight="1" x14ac:dyDescent="0.25">
      <c r="A1316" s="478" t="s">
        <v>1975</v>
      </c>
      <c r="B1316" s="479" t="s">
        <v>1976</v>
      </c>
      <c r="C1316" s="480" t="s">
        <v>8</v>
      </c>
      <c r="D1316" s="481">
        <v>46027</v>
      </c>
      <c r="E1316" s="479" t="s">
        <v>713</v>
      </c>
    </row>
    <row r="1317" spans="1:5" ht="26.2" customHeight="1" x14ac:dyDescent="0.25">
      <c r="A1317" s="478" t="s">
        <v>1977</v>
      </c>
      <c r="B1317" s="479" t="s">
        <v>1978</v>
      </c>
      <c r="C1317" s="480" t="s">
        <v>8</v>
      </c>
      <c r="D1317" s="481">
        <v>46027</v>
      </c>
      <c r="E1317" s="479" t="s">
        <v>713</v>
      </c>
    </row>
    <row r="1318" spans="1:5" ht="26.2" customHeight="1" x14ac:dyDescent="0.25">
      <c r="A1318" s="478" t="s">
        <v>1979</v>
      </c>
      <c r="B1318" s="479" t="s">
        <v>1980</v>
      </c>
      <c r="C1318" s="480" t="s">
        <v>8</v>
      </c>
      <c r="D1318" s="481">
        <v>46027</v>
      </c>
      <c r="E1318" s="479" t="s">
        <v>713</v>
      </c>
    </row>
    <row r="1319" spans="1:5" ht="26.2" customHeight="1" x14ac:dyDescent="0.25">
      <c r="A1319" s="478" t="s">
        <v>1982</v>
      </c>
      <c r="B1319" s="479" t="s">
        <v>1767</v>
      </c>
      <c r="C1319" s="480" t="s">
        <v>267</v>
      </c>
      <c r="D1319" s="481">
        <v>122500</v>
      </c>
      <c r="E1319" s="479" t="s">
        <v>714</v>
      </c>
    </row>
    <row r="1320" spans="1:5" ht="26.2" customHeight="1" x14ac:dyDescent="0.25">
      <c r="A1320" s="478" t="s">
        <v>1983</v>
      </c>
      <c r="B1320" s="479" t="s">
        <v>1768</v>
      </c>
      <c r="C1320" s="480" t="s">
        <v>267</v>
      </c>
      <c r="D1320" s="481">
        <v>157500</v>
      </c>
      <c r="E1320" s="479" t="s">
        <v>714</v>
      </c>
    </row>
    <row r="1321" spans="1:5" ht="26.2" customHeight="1" x14ac:dyDescent="0.25">
      <c r="A1321" s="478" t="s">
        <v>1984</v>
      </c>
      <c r="B1321" s="479" t="s">
        <v>1765</v>
      </c>
      <c r="C1321" s="480" t="s">
        <v>267</v>
      </c>
      <c r="D1321" s="481">
        <v>227500</v>
      </c>
      <c r="E1321" s="479" t="s">
        <v>714</v>
      </c>
    </row>
    <row r="1322" spans="1:5" ht="26.2" customHeight="1" x14ac:dyDescent="0.25">
      <c r="A1322" s="478" t="s">
        <v>1985</v>
      </c>
      <c r="B1322" s="479" t="s">
        <v>1757</v>
      </c>
      <c r="C1322" s="480" t="s">
        <v>267</v>
      </c>
      <c r="D1322" s="481">
        <v>238000</v>
      </c>
      <c r="E1322" s="479" t="s">
        <v>714</v>
      </c>
    </row>
    <row r="1323" spans="1:5" ht="26.2" customHeight="1" x14ac:dyDescent="0.25">
      <c r="A1323" s="478" t="s">
        <v>1986</v>
      </c>
      <c r="B1323" s="479" t="s">
        <v>1758</v>
      </c>
      <c r="C1323" s="480" t="s">
        <v>267</v>
      </c>
      <c r="D1323" s="481">
        <v>151900</v>
      </c>
      <c r="E1323" s="479" t="s">
        <v>714</v>
      </c>
    </row>
    <row r="1324" spans="1:5" ht="26.2" customHeight="1" x14ac:dyDescent="0.25">
      <c r="A1324" s="478" t="s">
        <v>1987</v>
      </c>
      <c r="B1324" s="479" t="s">
        <v>1761</v>
      </c>
      <c r="C1324" s="480" t="s">
        <v>267</v>
      </c>
      <c r="D1324" s="481">
        <v>24440.62</v>
      </c>
      <c r="E1324" s="479" t="s">
        <v>714</v>
      </c>
    </row>
    <row r="1325" spans="1:5" ht="26.2" customHeight="1" x14ac:dyDescent="0.25">
      <c r="A1325" s="478" t="s">
        <v>1988</v>
      </c>
      <c r="B1325" s="479" t="s">
        <v>1762</v>
      </c>
      <c r="C1325" s="480" t="s">
        <v>267</v>
      </c>
      <c r="D1325" s="481">
        <v>140000</v>
      </c>
      <c r="E1325" s="479" t="s">
        <v>714</v>
      </c>
    </row>
    <row r="1326" spans="1:5" ht="26.2" customHeight="1" x14ac:dyDescent="0.25">
      <c r="A1326" s="478" t="s">
        <v>1989</v>
      </c>
      <c r="B1326" s="479" t="s">
        <v>1769</v>
      </c>
      <c r="C1326" s="480" t="s">
        <v>267</v>
      </c>
      <c r="D1326" s="481">
        <v>71395.520000000004</v>
      </c>
      <c r="E1326" s="479" t="s">
        <v>714</v>
      </c>
    </row>
    <row r="1327" spans="1:5" ht="26.2" customHeight="1" x14ac:dyDescent="0.25">
      <c r="A1327" s="478" t="s">
        <v>1990</v>
      </c>
      <c r="B1327" s="479" t="s">
        <v>1770</v>
      </c>
      <c r="C1327" s="480" t="s">
        <v>267</v>
      </c>
      <c r="D1327" s="481">
        <v>140000</v>
      </c>
      <c r="E1327" s="479" t="s">
        <v>714</v>
      </c>
    </row>
    <row r="1328" spans="1:5" ht="26.2" customHeight="1" x14ac:dyDescent="0.25">
      <c r="A1328" s="478" t="s">
        <v>1991</v>
      </c>
      <c r="B1328" s="479" t="s">
        <v>1771</v>
      </c>
      <c r="C1328" s="480" t="s">
        <v>267</v>
      </c>
      <c r="D1328" s="481">
        <v>66459.839999999997</v>
      </c>
      <c r="E1328" s="479" t="s">
        <v>714</v>
      </c>
    </row>
    <row r="1329" spans="1:5" ht="26.2" customHeight="1" x14ac:dyDescent="0.25">
      <c r="A1329" s="478" t="s">
        <v>1992</v>
      </c>
      <c r="B1329" s="479" t="s">
        <v>1760</v>
      </c>
      <c r="C1329" s="480" t="s">
        <v>267</v>
      </c>
      <c r="D1329" s="481">
        <v>42716.76</v>
      </c>
      <c r="E1329" s="479" t="s">
        <v>714</v>
      </c>
    </row>
    <row r="1330" spans="1:5" ht="26.2" customHeight="1" x14ac:dyDescent="0.25">
      <c r="A1330" s="478" t="s">
        <v>1993</v>
      </c>
      <c r="B1330" s="479" t="s">
        <v>1759</v>
      </c>
      <c r="C1330" s="480" t="s">
        <v>267</v>
      </c>
      <c r="D1330" s="481">
        <v>95152</v>
      </c>
      <c r="E1330" s="479" t="s">
        <v>714</v>
      </c>
    </row>
    <row r="1331" spans="1:5" ht="26.2" customHeight="1" x14ac:dyDescent="0.25">
      <c r="A1331" s="478" t="s">
        <v>1994</v>
      </c>
      <c r="B1331" s="479" t="s">
        <v>1764</v>
      </c>
      <c r="C1331" s="480" t="s">
        <v>267</v>
      </c>
      <c r="D1331" s="481">
        <v>105000</v>
      </c>
      <c r="E1331" s="479" t="s">
        <v>714</v>
      </c>
    </row>
    <row r="1332" spans="1:5" ht="26.2" customHeight="1" x14ac:dyDescent="0.25">
      <c r="A1332" s="478" t="s">
        <v>1995</v>
      </c>
      <c r="B1332" s="479" t="s">
        <v>1756</v>
      </c>
      <c r="C1332" s="480" t="s">
        <v>267</v>
      </c>
      <c r="D1332" s="481">
        <v>122500</v>
      </c>
      <c r="E1332" s="479" t="s">
        <v>714</v>
      </c>
    </row>
    <row r="1333" spans="1:5" ht="26.2" customHeight="1" x14ac:dyDescent="0.25">
      <c r="A1333" s="478" t="s">
        <v>1996</v>
      </c>
      <c r="B1333" s="479" t="s">
        <v>1754</v>
      </c>
      <c r="C1333" s="480" t="s">
        <v>267</v>
      </c>
      <c r="D1333" s="481">
        <v>186200</v>
      </c>
      <c r="E1333" s="479" t="s">
        <v>714</v>
      </c>
    </row>
    <row r="1334" spans="1:5" ht="26.2" customHeight="1" x14ac:dyDescent="0.25">
      <c r="A1334" s="478" t="s">
        <v>1997</v>
      </c>
      <c r="B1334" s="479" t="s">
        <v>1753</v>
      </c>
      <c r="C1334" s="480" t="s">
        <v>267</v>
      </c>
      <c r="D1334" s="481">
        <v>66935.740000000005</v>
      </c>
      <c r="E1334" s="479" t="s">
        <v>714</v>
      </c>
    </row>
    <row r="1335" spans="1:5" ht="26.2" customHeight="1" x14ac:dyDescent="0.25">
      <c r="A1335" s="478" t="s">
        <v>1998</v>
      </c>
      <c r="B1335" s="479" t="s">
        <v>1763</v>
      </c>
      <c r="C1335" s="480" t="s">
        <v>267</v>
      </c>
      <c r="D1335" s="481">
        <v>30163.09</v>
      </c>
      <c r="E1335" s="479" t="s">
        <v>714</v>
      </c>
    </row>
    <row r="1336" spans="1:5" ht="26.2" customHeight="1" x14ac:dyDescent="0.25">
      <c r="A1336" s="478" t="s">
        <v>1999</v>
      </c>
      <c r="B1336" s="479" t="s">
        <v>1755</v>
      </c>
      <c r="C1336" s="480" t="s">
        <v>267</v>
      </c>
      <c r="D1336" s="481">
        <v>73500</v>
      </c>
      <c r="E1336" s="479" t="s">
        <v>714</v>
      </c>
    </row>
    <row r="1337" spans="1:5" ht="26.2" customHeight="1" x14ac:dyDescent="0.25">
      <c r="A1337" s="478" t="s">
        <v>2000</v>
      </c>
      <c r="B1337" s="479" t="s">
        <v>1766</v>
      </c>
      <c r="C1337" s="480" t="s">
        <v>267</v>
      </c>
      <c r="D1337" s="481">
        <v>105000</v>
      </c>
      <c r="E1337" s="479" t="s">
        <v>714</v>
      </c>
    </row>
    <row r="1338" spans="1:5" ht="26.2" customHeight="1" x14ac:dyDescent="0.25">
      <c r="A1338" s="478" t="s">
        <v>2001</v>
      </c>
      <c r="B1338" s="479" t="s">
        <v>2002</v>
      </c>
      <c r="C1338" s="480" t="s">
        <v>273</v>
      </c>
      <c r="D1338" s="481">
        <v>149581.07999999999</v>
      </c>
      <c r="E1338" s="479" t="s">
        <v>1211</v>
      </c>
    </row>
    <row r="1339" spans="1:5" ht="26.2" customHeight="1" x14ac:dyDescent="0.25">
      <c r="A1339" s="478" t="s">
        <v>2003</v>
      </c>
      <c r="B1339" s="479" t="s">
        <v>2004</v>
      </c>
      <c r="C1339" s="480" t="s">
        <v>273</v>
      </c>
      <c r="D1339" s="481">
        <v>185000</v>
      </c>
      <c r="E1339" s="479" t="s">
        <v>1211</v>
      </c>
    </row>
    <row r="1340" spans="1:5" ht="26.2" customHeight="1" x14ac:dyDescent="0.25">
      <c r="A1340" s="478" t="s">
        <v>2005</v>
      </c>
      <c r="B1340" s="479" t="s">
        <v>2006</v>
      </c>
      <c r="C1340" s="480" t="s">
        <v>258</v>
      </c>
      <c r="D1340" s="481">
        <v>8.4</v>
      </c>
      <c r="E1340" s="479" t="s">
        <v>2007</v>
      </c>
    </row>
    <row r="1341" spans="1:5" ht="26.2" customHeight="1" x14ac:dyDescent="0.25">
      <c r="A1341" s="478" t="s">
        <v>2008</v>
      </c>
      <c r="B1341" s="479" t="s">
        <v>2009</v>
      </c>
      <c r="C1341" s="480" t="s">
        <v>262</v>
      </c>
      <c r="D1341" s="481">
        <v>0.34</v>
      </c>
      <c r="E1341" s="479" t="s">
        <v>2007</v>
      </c>
    </row>
    <row r="1342" spans="1:5" ht="26.2" customHeight="1" x14ac:dyDescent="0.25">
      <c r="A1342" s="478" t="s">
        <v>2010</v>
      </c>
      <c r="B1342" s="479" t="s">
        <v>2011</v>
      </c>
      <c r="C1342" s="480" t="s">
        <v>258</v>
      </c>
      <c r="D1342" s="481">
        <v>19.5</v>
      </c>
      <c r="E1342" s="479" t="s">
        <v>1893</v>
      </c>
    </row>
    <row r="1343" spans="1:5" ht="26.2" customHeight="1" x14ac:dyDescent="0.25">
      <c r="A1343" s="478" t="s">
        <v>2012</v>
      </c>
      <c r="B1343" s="479" t="s">
        <v>2011</v>
      </c>
      <c r="C1343" s="480" t="s">
        <v>262</v>
      </c>
      <c r="D1343" s="481">
        <v>0.78</v>
      </c>
      <c r="E1343" s="479" t="s">
        <v>1893</v>
      </c>
    </row>
    <row r="1344" spans="1:5" ht="26.2" customHeight="1" x14ac:dyDescent="0.25">
      <c r="A1344" s="478" t="s">
        <v>2013</v>
      </c>
      <c r="B1344" s="479" t="s">
        <v>2014</v>
      </c>
      <c r="C1344" s="480" t="s">
        <v>258</v>
      </c>
      <c r="D1344" s="481">
        <v>9000</v>
      </c>
      <c r="E1344" s="479" t="s">
        <v>6861</v>
      </c>
    </row>
    <row r="1345" spans="1:5" ht="26.2" customHeight="1" x14ac:dyDescent="0.25">
      <c r="A1345" s="478" t="s">
        <v>2015</v>
      </c>
      <c r="B1345" s="479" t="s">
        <v>2014</v>
      </c>
      <c r="C1345" s="480" t="s">
        <v>262</v>
      </c>
      <c r="D1345" s="481">
        <v>1890</v>
      </c>
      <c r="E1345" s="479" t="s">
        <v>6861</v>
      </c>
    </row>
    <row r="1346" spans="1:5" ht="26.2" customHeight="1" x14ac:dyDescent="0.25">
      <c r="A1346" s="478" t="s">
        <v>2016</v>
      </c>
      <c r="B1346" s="479" t="s">
        <v>2017</v>
      </c>
      <c r="C1346" s="480" t="s">
        <v>266</v>
      </c>
      <c r="D1346" s="481">
        <v>323</v>
      </c>
      <c r="E1346" s="479" t="s">
        <v>1331</v>
      </c>
    </row>
    <row r="1347" spans="1:5" ht="26.2" customHeight="1" x14ac:dyDescent="0.25">
      <c r="A1347" s="478" t="s">
        <v>2019</v>
      </c>
      <c r="B1347" s="479" t="s">
        <v>2020</v>
      </c>
      <c r="C1347" s="480" t="s">
        <v>266</v>
      </c>
      <c r="D1347" s="481">
        <v>1763</v>
      </c>
      <c r="E1347" s="479" t="s">
        <v>1331</v>
      </c>
    </row>
    <row r="1348" spans="1:5" ht="26.2" customHeight="1" x14ac:dyDescent="0.25">
      <c r="A1348" s="478" t="s">
        <v>2021</v>
      </c>
      <c r="B1348" s="479" t="s">
        <v>2022</v>
      </c>
      <c r="C1348" s="480" t="s">
        <v>266</v>
      </c>
      <c r="D1348" s="481">
        <v>300</v>
      </c>
      <c r="E1348" s="479" t="s">
        <v>1331</v>
      </c>
    </row>
    <row r="1349" spans="1:5" ht="26.2" customHeight="1" x14ac:dyDescent="0.25">
      <c r="A1349" s="478" t="s">
        <v>2023</v>
      </c>
      <c r="B1349" s="479" t="s">
        <v>2024</v>
      </c>
      <c r="C1349" s="480" t="s">
        <v>266</v>
      </c>
      <c r="D1349" s="481">
        <v>400</v>
      </c>
      <c r="E1349" s="479" t="s">
        <v>1331</v>
      </c>
    </row>
    <row r="1350" spans="1:5" ht="26.2" customHeight="1" x14ac:dyDescent="0.25">
      <c r="A1350" s="478" t="s">
        <v>2025</v>
      </c>
      <c r="B1350" s="479" t="s">
        <v>2026</v>
      </c>
      <c r="C1350" s="480" t="s">
        <v>21</v>
      </c>
      <c r="D1350" s="481">
        <v>6051.84</v>
      </c>
      <c r="E1350" s="479" t="s">
        <v>6863</v>
      </c>
    </row>
    <row r="1351" spans="1:5" ht="26.2" customHeight="1" x14ac:dyDescent="0.25">
      <c r="A1351" s="864" t="s">
        <v>2027</v>
      </c>
      <c r="B1351" s="865" t="s">
        <v>2028</v>
      </c>
      <c r="C1351" s="866" t="s">
        <v>258</v>
      </c>
      <c r="D1351" s="867">
        <v>9000</v>
      </c>
      <c r="E1351" s="865" t="s">
        <v>6861</v>
      </c>
    </row>
    <row r="1352" spans="1:5" ht="26.2" customHeight="1" x14ac:dyDescent="0.25">
      <c r="A1352" s="493" t="s">
        <v>2029</v>
      </c>
      <c r="B1352" s="861" t="s">
        <v>2030</v>
      </c>
      <c r="C1352" s="862" t="s">
        <v>262</v>
      </c>
      <c r="D1352" s="863">
        <v>1890</v>
      </c>
      <c r="E1352" s="861" t="s">
        <v>6861</v>
      </c>
    </row>
    <row r="1353" spans="1:5" ht="26.2" customHeight="1" x14ac:dyDescent="0.25">
      <c r="A1353" s="478" t="s">
        <v>2031</v>
      </c>
      <c r="B1353" s="479" t="s">
        <v>2032</v>
      </c>
      <c r="C1353" s="480" t="s">
        <v>13</v>
      </c>
      <c r="D1353" s="481">
        <v>2532.52</v>
      </c>
      <c r="E1353" s="479" t="s">
        <v>1549</v>
      </c>
    </row>
    <row r="1354" spans="1:5" ht="26.2" customHeight="1" x14ac:dyDescent="0.25">
      <c r="A1354" s="478" t="s">
        <v>2033</v>
      </c>
      <c r="B1354" s="479" t="s">
        <v>2034</v>
      </c>
      <c r="C1354" s="480" t="s">
        <v>8</v>
      </c>
      <c r="D1354" s="481">
        <v>1230000</v>
      </c>
      <c r="E1354" s="479" t="s">
        <v>714</v>
      </c>
    </row>
    <row r="1355" spans="1:5" ht="26.2" customHeight="1" x14ac:dyDescent="0.25">
      <c r="A1355" s="478" t="s">
        <v>2035</v>
      </c>
      <c r="B1355" s="479" t="s">
        <v>2036</v>
      </c>
      <c r="C1355" s="480" t="s">
        <v>267</v>
      </c>
      <c r="D1355" s="481">
        <v>16500</v>
      </c>
      <c r="E1355" s="479" t="s">
        <v>1361</v>
      </c>
    </row>
    <row r="1356" spans="1:5" ht="26.2" customHeight="1" x14ac:dyDescent="0.25">
      <c r="A1356" s="478" t="s">
        <v>2037</v>
      </c>
      <c r="B1356" s="479" t="s">
        <v>2038</v>
      </c>
      <c r="C1356" s="480" t="s">
        <v>8</v>
      </c>
      <c r="D1356" s="481">
        <v>27810</v>
      </c>
      <c r="E1356" s="479" t="s">
        <v>713</v>
      </c>
    </row>
    <row r="1357" spans="1:5" ht="26.2" customHeight="1" x14ac:dyDescent="0.25">
      <c r="A1357" s="478" t="s">
        <v>2039</v>
      </c>
      <c r="B1357" s="479" t="s">
        <v>2040</v>
      </c>
      <c r="C1357" s="480" t="s">
        <v>8</v>
      </c>
      <c r="D1357" s="481">
        <v>27810</v>
      </c>
      <c r="E1357" s="479" t="s">
        <v>713</v>
      </c>
    </row>
    <row r="1358" spans="1:5" ht="26.2" customHeight="1" x14ac:dyDescent="0.25">
      <c r="A1358" s="478" t="s">
        <v>2041</v>
      </c>
      <c r="B1358" s="479" t="s">
        <v>2042</v>
      </c>
      <c r="C1358" s="480" t="s">
        <v>8</v>
      </c>
      <c r="D1358" s="481">
        <v>27810</v>
      </c>
      <c r="E1358" s="479" t="s">
        <v>1405</v>
      </c>
    </row>
    <row r="1359" spans="1:5" ht="26.2" customHeight="1" x14ac:dyDescent="0.25">
      <c r="A1359" s="478" t="s">
        <v>2043</v>
      </c>
      <c r="B1359" s="479" t="s">
        <v>2044</v>
      </c>
      <c r="C1359" s="480" t="s">
        <v>258</v>
      </c>
      <c r="D1359" s="481">
        <v>75</v>
      </c>
      <c r="E1359" s="479" t="s">
        <v>2045</v>
      </c>
    </row>
    <row r="1360" spans="1:5" ht="26.2" customHeight="1" x14ac:dyDescent="0.25">
      <c r="A1360" s="478" t="s">
        <v>2046</v>
      </c>
      <c r="B1360" s="479" t="s">
        <v>2047</v>
      </c>
      <c r="C1360" s="480" t="s">
        <v>262</v>
      </c>
      <c r="D1360" s="481">
        <v>15.75</v>
      </c>
      <c r="E1360" s="479" t="s">
        <v>2045</v>
      </c>
    </row>
    <row r="1361" spans="1:5" ht="26.2" customHeight="1" x14ac:dyDescent="0.25">
      <c r="A1361" s="478" t="s">
        <v>2048</v>
      </c>
      <c r="B1361" s="479" t="s">
        <v>2049</v>
      </c>
      <c r="C1361" s="480" t="s">
        <v>8</v>
      </c>
      <c r="D1361" s="481">
        <v>27810</v>
      </c>
      <c r="E1361" s="479" t="s">
        <v>1614</v>
      </c>
    </row>
    <row r="1362" spans="1:5" ht="26.2" customHeight="1" x14ac:dyDescent="0.25">
      <c r="A1362" s="478" t="s">
        <v>2050</v>
      </c>
      <c r="B1362" s="479" t="s">
        <v>4458</v>
      </c>
      <c r="C1362" s="480" t="s">
        <v>258</v>
      </c>
      <c r="D1362" s="481">
        <v>100</v>
      </c>
      <c r="E1362" s="479" t="s">
        <v>2045</v>
      </c>
    </row>
    <row r="1363" spans="1:5" ht="26.2" customHeight="1" x14ac:dyDescent="0.25">
      <c r="A1363" s="478" t="s">
        <v>2051</v>
      </c>
      <c r="B1363" s="479" t="s">
        <v>4458</v>
      </c>
      <c r="C1363" s="480" t="s">
        <v>262</v>
      </c>
      <c r="D1363" s="481">
        <v>21</v>
      </c>
      <c r="E1363" s="479" t="s">
        <v>2045</v>
      </c>
    </row>
    <row r="1364" spans="1:5" ht="26.2" customHeight="1" x14ac:dyDescent="0.25">
      <c r="A1364" s="478" t="s">
        <v>2052</v>
      </c>
      <c r="B1364" s="479" t="s">
        <v>2053</v>
      </c>
      <c r="C1364" s="480" t="s">
        <v>8</v>
      </c>
      <c r="D1364" s="481">
        <v>46149.15</v>
      </c>
      <c r="E1364" s="479" t="s">
        <v>1405</v>
      </c>
    </row>
    <row r="1365" spans="1:5" ht="26.2" customHeight="1" x14ac:dyDescent="0.25">
      <c r="A1365" s="478" t="s">
        <v>2054</v>
      </c>
      <c r="B1365" s="479" t="s">
        <v>2055</v>
      </c>
      <c r="C1365" s="480" t="s">
        <v>8</v>
      </c>
      <c r="D1365" s="481">
        <v>2600</v>
      </c>
      <c r="E1365" s="479" t="s">
        <v>722</v>
      </c>
    </row>
    <row r="1366" spans="1:5" ht="26.2" customHeight="1" x14ac:dyDescent="0.25">
      <c r="A1366" s="478" t="s">
        <v>2056</v>
      </c>
      <c r="B1366" s="479" t="s">
        <v>2057</v>
      </c>
      <c r="C1366" s="480" t="s">
        <v>13</v>
      </c>
      <c r="D1366" s="481">
        <v>16158.86</v>
      </c>
      <c r="E1366" s="479" t="s">
        <v>716</v>
      </c>
    </row>
    <row r="1367" spans="1:5" ht="26.2" customHeight="1" x14ac:dyDescent="0.25">
      <c r="A1367" s="478" t="s">
        <v>2058</v>
      </c>
      <c r="B1367" s="479" t="s">
        <v>2059</v>
      </c>
      <c r="C1367" s="480" t="s">
        <v>258</v>
      </c>
      <c r="D1367" s="481">
        <v>80.849999999999994</v>
      </c>
      <c r="E1367" s="479" t="s">
        <v>6864</v>
      </c>
    </row>
    <row r="1368" spans="1:5" ht="26.2" customHeight="1" x14ac:dyDescent="0.25">
      <c r="A1368" s="478" t="s">
        <v>2060</v>
      </c>
      <c r="B1368" s="479" t="s">
        <v>2061</v>
      </c>
      <c r="C1368" s="480" t="s">
        <v>262</v>
      </c>
      <c r="D1368" s="481">
        <v>7.1</v>
      </c>
      <c r="E1368" s="479" t="s">
        <v>6864</v>
      </c>
    </row>
    <row r="1369" spans="1:5" ht="26.2" customHeight="1" x14ac:dyDescent="0.25">
      <c r="A1369" s="478" t="s">
        <v>2062</v>
      </c>
      <c r="B1369" s="479" t="s">
        <v>2063</v>
      </c>
      <c r="C1369" s="480" t="s">
        <v>276</v>
      </c>
      <c r="D1369" s="481">
        <v>348.57</v>
      </c>
      <c r="E1369" s="479" t="s">
        <v>1100</v>
      </c>
    </row>
    <row r="1370" spans="1:5" ht="26.2" customHeight="1" x14ac:dyDescent="0.25">
      <c r="A1370" s="478" t="s">
        <v>2064</v>
      </c>
      <c r="B1370" s="479" t="s">
        <v>1744</v>
      </c>
      <c r="C1370" s="480" t="s">
        <v>8</v>
      </c>
      <c r="D1370" s="481">
        <v>1550</v>
      </c>
      <c r="E1370" s="479" t="s">
        <v>710</v>
      </c>
    </row>
    <row r="1371" spans="1:5" ht="26.2" customHeight="1" x14ac:dyDescent="0.25">
      <c r="A1371" s="478" t="s">
        <v>2065</v>
      </c>
      <c r="B1371" s="479" t="s">
        <v>2066</v>
      </c>
      <c r="C1371" s="480" t="s">
        <v>267</v>
      </c>
      <c r="D1371" s="481">
        <v>2000000</v>
      </c>
      <c r="E1371" s="479" t="s">
        <v>714</v>
      </c>
    </row>
    <row r="1372" spans="1:5" ht="26.2" customHeight="1" x14ac:dyDescent="0.25">
      <c r="A1372" s="478" t="s">
        <v>2067</v>
      </c>
      <c r="B1372" s="479" t="s">
        <v>2068</v>
      </c>
      <c r="C1372" s="480" t="s">
        <v>21</v>
      </c>
      <c r="D1372" s="481">
        <v>11279.24</v>
      </c>
      <c r="E1372" s="479" t="s">
        <v>6865</v>
      </c>
    </row>
    <row r="1373" spans="1:5" ht="26.2" customHeight="1" x14ac:dyDescent="0.25">
      <c r="A1373" s="478" t="s">
        <v>2069</v>
      </c>
      <c r="B1373" s="479" t="s">
        <v>2070</v>
      </c>
      <c r="C1373" s="480" t="s">
        <v>258</v>
      </c>
      <c r="D1373" s="481">
        <v>14000</v>
      </c>
      <c r="E1373" s="479" t="s">
        <v>6861</v>
      </c>
    </row>
    <row r="1374" spans="1:5" ht="26.2" customHeight="1" x14ac:dyDescent="0.25">
      <c r="A1374" s="478" t="s">
        <v>2071</v>
      </c>
      <c r="B1374" s="479" t="s">
        <v>2070</v>
      </c>
      <c r="C1374" s="480" t="s">
        <v>262</v>
      </c>
      <c r="D1374" s="481">
        <v>1890</v>
      </c>
      <c r="E1374" s="479" t="s">
        <v>6861</v>
      </c>
    </row>
    <row r="1375" spans="1:5" ht="26.2" customHeight="1" x14ac:dyDescent="0.25">
      <c r="A1375" s="478" t="s">
        <v>2072</v>
      </c>
      <c r="B1375" s="479" t="s">
        <v>2073</v>
      </c>
      <c r="C1375" s="480" t="s">
        <v>280</v>
      </c>
      <c r="D1375" s="481">
        <v>179.89</v>
      </c>
      <c r="E1375" s="479" t="s">
        <v>2074</v>
      </c>
    </row>
    <row r="1376" spans="1:5" ht="26.2" customHeight="1" x14ac:dyDescent="0.25">
      <c r="A1376" s="478" t="s">
        <v>2075</v>
      </c>
      <c r="B1376" s="479" t="s">
        <v>2076</v>
      </c>
      <c r="C1376" s="480" t="s">
        <v>258</v>
      </c>
      <c r="D1376" s="481">
        <v>1264.2</v>
      </c>
      <c r="E1376" s="479" t="s">
        <v>2077</v>
      </c>
    </row>
    <row r="1377" spans="1:5" ht="26.2" customHeight="1" x14ac:dyDescent="0.25">
      <c r="A1377" s="478" t="s">
        <v>2078</v>
      </c>
      <c r="B1377" s="479" t="s">
        <v>2079</v>
      </c>
      <c r="C1377" s="480" t="s">
        <v>262</v>
      </c>
      <c r="D1377" s="481">
        <v>59.75</v>
      </c>
      <c r="E1377" s="479" t="s">
        <v>2077</v>
      </c>
    </row>
    <row r="1378" spans="1:5" ht="26.2" customHeight="1" x14ac:dyDescent="0.25">
      <c r="A1378" s="478" t="s">
        <v>2080</v>
      </c>
      <c r="B1378" s="479" t="s">
        <v>2081</v>
      </c>
      <c r="C1378" s="480" t="s">
        <v>258</v>
      </c>
      <c r="D1378" s="481">
        <v>31.2</v>
      </c>
      <c r="E1378" s="479" t="s">
        <v>2077</v>
      </c>
    </row>
    <row r="1379" spans="1:5" ht="26.2" customHeight="1" x14ac:dyDescent="0.25">
      <c r="A1379" s="478" t="s">
        <v>2082</v>
      </c>
      <c r="B1379" s="479" t="s">
        <v>2083</v>
      </c>
      <c r="C1379" s="480" t="s">
        <v>262</v>
      </c>
      <c r="D1379" s="481">
        <v>1.25</v>
      </c>
      <c r="E1379" s="479" t="s">
        <v>2077</v>
      </c>
    </row>
    <row r="1380" spans="1:5" ht="26.2" customHeight="1" x14ac:dyDescent="0.25">
      <c r="A1380" s="478" t="s">
        <v>2084</v>
      </c>
      <c r="B1380" s="479" t="s">
        <v>2085</v>
      </c>
      <c r="C1380" s="480" t="s">
        <v>258</v>
      </c>
      <c r="D1380" s="481">
        <v>24.5</v>
      </c>
      <c r="E1380" s="479" t="s">
        <v>6864</v>
      </c>
    </row>
    <row r="1381" spans="1:5" ht="26.2" customHeight="1" x14ac:dyDescent="0.25">
      <c r="A1381" s="478" t="s">
        <v>2086</v>
      </c>
      <c r="B1381" s="479" t="s">
        <v>2087</v>
      </c>
      <c r="C1381" s="480" t="s">
        <v>262</v>
      </c>
      <c r="D1381" s="481">
        <v>0.98</v>
      </c>
      <c r="E1381" s="479" t="s">
        <v>6864</v>
      </c>
    </row>
    <row r="1382" spans="1:5" ht="26.2" customHeight="1" x14ac:dyDescent="0.25">
      <c r="A1382" s="478" t="s">
        <v>4460</v>
      </c>
      <c r="B1382" s="479" t="s">
        <v>4461</v>
      </c>
      <c r="C1382" s="480" t="s">
        <v>257</v>
      </c>
      <c r="D1382" s="481">
        <v>8000</v>
      </c>
      <c r="E1382" s="479" t="s">
        <v>4462</v>
      </c>
    </row>
    <row r="1383" spans="1:5" ht="26.2" customHeight="1" x14ac:dyDescent="0.25">
      <c r="A1383" s="478" t="s">
        <v>4463</v>
      </c>
      <c r="B1383" s="479" t="s">
        <v>4464</v>
      </c>
      <c r="C1383" s="480" t="s">
        <v>262</v>
      </c>
      <c r="D1383" s="481">
        <v>1680</v>
      </c>
      <c r="E1383" s="479" t="s">
        <v>4462</v>
      </c>
    </row>
    <row r="1384" spans="1:5" ht="26.2" customHeight="1" x14ac:dyDescent="0.25">
      <c r="A1384" s="478" t="s">
        <v>4465</v>
      </c>
      <c r="B1384" s="479" t="s">
        <v>4466</v>
      </c>
      <c r="C1384" s="480" t="s">
        <v>267</v>
      </c>
      <c r="D1384" s="481">
        <v>35474.400000000001</v>
      </c>
      <c r="E1384" s="479" t="s">
        <v>2271</v>
      </c>
    </row>
    <row r="1385" spans="1:5" ht="26.2" customHeight="1" x14ac:dyDescent="0.25">
      <c r="A1385" s="478" t="s">
        <v>4467</v>
      </c>
      <c r="B1385" s="479" t="s">
        <v>4468</v>
      </c>
      <c r="C1385" s="480" t="s">
        <v>13</v>
      </c>
      <c r="D1385" s="481">
        <v>91.38</v>
      </c>
      <c r="E1385" s="479" t="s">
        <v>1161</v>
      </c>
    </row>
    <row r="1386" spans="1:5" ht="26.2" customHeight="1" x14ac:dyDescent="0.25">
      <c r="A1386" s="478" t="s">
        <v>4469</v>
      </c>
      <c r="B1386" s="479" t="s">
        <v>4470</v>
      </c>
      <c r="C1386" s="480" t="s">
        <v>256</v>
      </c>
      <c r="D1386" s="481">
        <v>14876.03</v>
      </c>
      <c r="E1386" s="479" t="s">
        <v>721</v>
      </c>
    </row>
    <row r="1387" spans="1:5" ht="26.2" customHeight="1" x14ac:dyDescent="0.25">
      <c r="A1387" s="478" t="s">
        <v>4471</v>
      </c>
      <c r="B1387" s="479" t="s">
        <v>4472</v>
      </c>
      <c r="C1387" s="480" t="s">
        <v>13</v>
      </c>
      <c r="D1387" s="481">
        <v>91.38</v>
      </c>
      <c r="E1387" s="479" t="s">
        <v>1164</v>
      </c>
    </row>
    <row r="1388" spans="1:5" ht="26.2" customHeight="1" x14ac:dyDescent="0.25">
      <c r="A1388" s="478" t="s">
        <v>4473</v>
      </c>
      <c r="B1388" s="479" t="s">
        <v>4474</v>
      </c>
      <c r="C1388" s="480" t="s">
        <v>258</v>
      </c>
      <c r="D1388" s="481">
        <v>10000</v>
      </c>
      <c r="E1388" s="479" t="s">
        <v>2152</v>
      </c>
    </row>
    <row r="1389" spans="1:5" ht="26.2" customHeight="1" x14ac:dyDescent="0.25">
      <c r="A1389" s="478" t="s">
        <v>4475</v>
      </c>
      <c r="B1389" s="479" t="s">
        <v>4474</v>
      </c>
      <c r="C1389" s="480" t="s">
        <v>262</v>
      </c>
      <c r="D1389" s="481">
        <v>2100</v>
      </c>
      <c r="E1389" s="479" t="s">
        <v>2152</v>
      </c>
    </row>
    <row r="1390" spans="1:5" ht="26.2" customHeight="1" x14ac:dyDescent="0.25">
      <c r="A1390" s="478" t="s">
        <v>4476</v>
      </c>
      <c r="B1390" s="479" t="s">
        <v>4477</v>
      </c>
      <c r="C1390" s="480" t="s">
        <v>267</v>
      </c>
      <c r="D1390" s="481">
        <v>30000</v>
      </c>
      <c r="E1390" s="479" t="s">
        <v>6815</v>
      </c>
    </row>
    <row r="1391" spans="1:5" ht="26.2" customHeight="1" x14ac:dyDescent="0.25">
      <c r="A1391" s="478" t="s">
        <v>4478</v>
      </c>
      <c r="B1391" s="479" t="s">
        <v>4479</v>
      </c>
      <c r="C1391" s="480" t="s">
        <v>13</v>
      </c>
      <c r="D1391" s="481">
        <v>91.38</v>
      </c>
      <c r="E1391" s="479" t="s">
        <v>695</v>
      </c>
    </row>
    <row r="1392" spans="1:5" ht="26.2" customHeight="1" x14ac:dyDescent="0.25">
      <c r="A1392" s="478" t="s">
        <v>4480</v>
      </c>
      <c r="B1392" s="479" t="s">
        <v>4481</v>
      </c>
      <c r="C1392" s="480" t="s">
        <v>13</v>
      </c>
      <c r="D1392" s="481">
        <v>91.38</v>
      </c>
      <c r="E1392" s="479" t="s">
        <v>1466</v>
      </c>
    </row>
    <row r="1393" spans="1:5" ht="26.2" customHeight="1" x14ac:dyDescent="0.25">
      <c r="A1393" s="478" t="s">
        <v>4482</v>
      </c>
      <c r="B1393" s="479" t="s">
        <v>4483</v>
      </c>
      <c r="C1393" s="480" t="s">
        <v>13</v>
      </c>
      <c r="D1393" s="481">
        <v>91.38</v>
      </c>
      <c r="E1393" s="479" t="s">
        <v>2149</v>
      </c>
    </row>
    <row r="1394" spans="1:5" ht="26.2" customHeight="1" x14ac:dyDescent="0.25">
      <c r="A1394" s="478" t="s">
        <v>4484</v>
      </c>
      <c r="B1394" s="479" t="s">
        <v>4485</v>
      </c>
      <c r="C1394" s="480" t="s">
        <v>13</v>
      </c>
      <c r="D1394" s="481">
        <v>91.38</v>
      </c>
      <c r="E1394" s="479" t="s">
        <v>2153</v>
      </c>
    </row>
    <row r="1395" spans="1:5" ht="26.2" customHeight="1" x14ac:dyDescent="0.25">
      <c r="A1395" s="478" t="s">
        <v>4486</v>
      </c>
      <c r="B1395" s="479" t="s">
        <v>4487</v>
      </c>
      <c r="C1395" s="480" t="s">
        <v>13</v>
      </c>
      <c r="D1395" s="481">
        <v>91.38</v>
      </c>
      <c r="E1395" s="479" t="s">
        <v>719</v>
      </c>
    </row>
    <row r="1396" spans="1:5" ht="26.2" customHeight="1" x14ac:dyDescent="0.25">
      <c r="A1396" s="478" t="s">
        <v>4488</v>
      </c>
      <c r="B1396" s="479" t="s">
        <v>4489</v>
      </c>
      <c r="C1396" s="480" t="s">
        <v>267</v>
      </c>
      <c r="D1396" s="481">
        <v>154178.70000000001</v>
      </c>
      <c r="E1396" s="479" t="s">
        <v>2260</v>
      </c>
    </row>
    <row r="1397" spans="1:5" ht="26.2" customHeight="1" x14ac:dyDescent="0.25">
      <c r="A1397" s="478" t="s">
        <v>4490</v>
      </c>
      <c r="B1397" s="479" t="s">
        <v>4491</v>
      </c>
      <c r="C1397" s="480" t="s">
        <v>267</v>
      </c>
      <c r="D1397" s="481">
        <v>41400</v>
      </c>
      <c r="E1397" s="479" t="s">
        <v>2190</v>
      </c>
    </row>
    <row r="1398" spans="1:5" ht="26.2" customHeight="1" x14ac:dyDescent="0.25">
      <c r="A1398" s="478" t="s">
        <v>4492</v>
      </c>
      <c r="B1398" s="479" t="s">
        <v>4493</v>
      </c>
      <c r="C1398" s="480" t="s">
        <v>267</v>
      </c>
      <c r="D1398" s="481">
        <v>49800</v>
      </c>
      <c r="E1398" s="479" t="s">
        <v>2259</v>
      </c>
    </row>
    <row r="1399" spans="1:5" ht="26.2" customHeight="1" x14ac:dyDescent="0.25">
      <c r="A1399" s="478" t="s">
        <v>4494</v>
      </c>
      <c r="B1399" s="479" t="s">
        <v>4495</v>
      </c>
      <c r="C1399" s="480" t="s">
        <v>284</v>
      </c>
      <c r="D1399" s="481">
        <v>17755.34</v>
      </c>
      <c r="E1399" s="479" t="s">
        <v>695</v>
      </c>
    </row>
    <row r="1400" spans="1:5" ht="26.2" customHeight="1" x14ac:dyDescent="0.25">
      <c r="A1400" s="478" t="s">
        <v>4496</v>
      </c>
      <c r="B1400" s="479" t="s">
        <v>4497</v>
      </c>
      <c r="C1400" s="480" t="s">
        <v>1565</v>
      </c>
      <c r="D1400" s="481">
        <v>447569.1</v>
      </c>
      <c r="E1400" s="479" t="s">
        <v>1170</v>
      </c>
    </row>
    <row r="1401" spans="1:5" ht="26.2" customHeight="1" x14ac:dyDescent="0.25">
      <c r="A1401" s="864" t="s">
        <v>4498</v>
      </c>
      <c r="B1401" s="865" t="s">
        <v>4499</v>
      </c>
      <c r="C1401" s="866" t="s">
        <v>267</v>
      </c>
      <c r="D1401" s="867">
        <v>31500</v>
      </c>
      <c r="E1401" s="865" t="s">
        <v>1463</v>
      </c>
    </row>
    <row r="1402" spans="1:5" ht="26.2" customHeight="1" x14ac:dyDescent="0.25">
      <c r="A1402" s="493" t="s">
        <v>4500</v>
      </c>
      <c r="B1402" s="861" t="s">
        <v>4501</v>
      </c>
      <c r="C1402" s="862" t="s">
        <v>276</v>
      </c>
      <c r="D1402" s="863">
        <v>43634.21</v>
      </c>
      <c r="E1402" s="861" t="s">
        <v>4502</v>
      </c>
    </row>
    <row r="1403" spans="1:5" ht="26.2" customHeight="1" x14ac:dyDescent="0.25">
      <c r="A1403" s="478" t="s">
        <v>4503</v>
      </c>
      <c r="B1403" s="479" t="s">
        <v>4504</v>
      </c>
      <c r="C1403" s="480" t="s">
        <v>8</v>
      </c>
      <c r="D1403" s="481">
        <v>46027</v>
      </c>
      <c r="E1403" s="479" t="s">
        <v>713</v>
      </c>
    </row>
    <row r="1404" spans="1:5" ht="26.2" customHeight="1" x14ac:dyDescent="0.25">
      <c r="A1404" s="478" t="s">
        <v>4505</v>
      </c>
      <c r="B1404" s="479" t="s">
        <v>6866</v>
      </c>
      <c r="C1404" s="480" t="s">
        <v>8</v>
      </c>
      <c r="D1404" s="481">
        <v>46027</v>
      </c>
      <c r="E1404" s="479" t="s">
        <v>713</v>
      </c>
    </row>
    <row r="1405" spans="1:5" ht="26.2" customHeight="1" x14ac:dyDescent="0.25">
      <c r="A1405" s="478" t="s">
        <v>4506</v>
      </c>
      <c r="B1405" s="479" t="s">
        <v>4507</v>
      </c>
      <c r="C1405" s="480" t="s">
        <v>8</v>
      </c>
      <c r="D1405" s="481">
        <v>46027</v>
      </c>
      <c r="E1405" s="479" t="s">
        <v>713</v>
      </c>
    </row>
    <row r="1406" spans="1:5" ht="26.2" customHeight="1" x14ac:dyDescent="0.25">
      <c r="A1406" s="478" t="s">
        <v>4508</v>
      </c>
      <c r="B1406" s="479" t="s">
        <v>4509</v>
      </c>
      <c r="C1406" s="480" t="s">
        <v>8</v>
      </c>
      <c r="D1406" s="481">
        <v>46027</v>
      </c>
      <c r="E1406" s="479" t="s">
        <v>713</v>
      </c>
    </row>
    <row r="1407" spans="1:5" ht="26.2" customHeight="1" x14ac:dyDescent="0.25">
      <c r="A1407" s="478" t="s">
        <v>4510</v>
      </c>
      <c r="B1407" s="479" t="s">
        <v>4511</v>
      </c>
      <c r="C1407" s="480" t="s">
        <v>8</v>
      </c>
      <c r="D1407" s="481">
        <v>50619</v>
      </c>
      <c r="E1407" s="479" t="s">
        <v>719</v>
      </c>
    </row>
    <row r="1408" spans="1:5" ht="26.2" customHeight="1" x14ac:dyDescent="0.25">
      <c r="A1408" s="478" t="s">
        <v>4512</v>
      </c>
      <c r="B1408" s="479" t="s">
        <v>4513</v>
      </c>
      <c r="C1408" s="480" t="s">
        <v>8</v>
      </c>
      <c r="D1408" s="481">
        <v>46027</v>
      </c>
      <c r="E1408" s="479" t="s">
        <v>713</v>
      </c>
    </row>
    <row r="1409" spans="1:5" ht="26.2" customHeight="1" x14ac:dyDescent="0.25">
      <c r="A1409" s="478" t="s">
        <v>4514</v>
      </c>
      <c r="B1409" s="479" t="s">
        <v>4515</v>
      </c>
      <c r="C1409" s="480" t="s">
        <v>8</v>
      </c>
      <c r="D1409" s="481">
        <v>46027</v>
      </c>
      <c r="E1409" s="479" t="s">
        <v>713</v>
      </c>
    </row>
    <row r="1410" spans="1:5" ht="26.2" customHeight="1" x14ac:dyDescent="0.25">
      <c r="A1410" s="478" t="s">
        <v>4516</v>
      </c>
      <c r="B1410" s="479" t="s">
        <v>4517</v>
      </c>
      <c r="C1410" s="480" t="s">
        <v>8</v>
      </c>
      <c r="D1410" s="481">
        <v>46027</v>
      </c>
      <c r="E1410" s="479" t="s">
        <v>713</v>
      </c>
    </row>
    <row r="1411" spans="1:5" ht="26.2" customHeight="1" x14ac:dyDescent="0.25">
      <c r="A1411" s="478" t="s">
        <v>4518</v>
      </c>
      <c r="B1411" s="479" t="s">
        <v>4519</v>
      </c>
      <c r="C1411" s="480" t="s">
        <v>8</v>
      </c>
      <c r="D1411" s="481">
        <v>46027</v>
      </c>
      <c r="E1411" s="479" t="s">
        <v>713</v>
      </c>
    </row>
    <row r="1412" spans="1:5" ht="26.2" customHeight="1" x14ac:dyDescent="0.25">
      <c r="A1412" s="478" t="s">
        <v>4520</v>
      </c>
      <c r="B1412" s="479" t="s">
        <v>4521</v>
      </c>
      <c r="C1412" s="480" t="s">
        <v>8</v>
      </c>
      <c r="D1412" s="481">
        <v>46027</v>
      </c>
      <c r="E1412" s="479" t="s">
        <v>713</v>
      </c>
    </row>
    <row r="1413" spans="1:5" ht="26.2" customHeight="1" x14ac:dyDescent="0.25">
      <c r="A1413" s="478" t="s">
        <v>4522</v>
      </c>
      <c r="B1413" s="479" t="s">
        <v>4523</v>
      </c>
      <c r="C1413" s="480" t="s">
        <v>8</v>
      </c>
      <c r="D1413" s="481">
        <v>46027</v>
      </c>
      <c r="E1413" s="479" t="s">
        <v>713</v>
      </c>
    </row>
    <row r="1414" spans="1:5" ht="26.2" customHeight="1" x14ac:dyDescent="0.25">
      <c r="A1414" s="478" t="s">
        <v>4524</v>
      </c>
      <c r="B1414" s="479" t="s">
        <v>4525</v>
      </c>
      <c r="C1414" s="480" t="s">
        <v>8</v>
      </c>
      <c r="D1414" s="481">
        <v>46027</v>
      </c>
      <c r="E1414" s="479" t="s">
        <v>713</v>
      </c>
    </row>
    <row r="1415" spans="1:5" ht="26.2" customHeight="1" x14ac:dyDescent="0.25">
      <c r="A1415" s="478" t="s">
        <v>4526</v>
      </c>
      <c r="B1415" s="479" t="s">
        <v>4527</v>
      </c>
      <c r="C1415" s="480" t="s">
        <v>1565</v>
      </c>
      <c r="D1415" s="481">
        <v>105499.56</v>
      </c>
      <c r="E1415" s="479" t="s">
        <v>4528</v>
      </c>
    </row>
    <row r="1416" spans="1:5" ht="26.2" customHeight="1" x14ac:dyDescent="0.25">
      <c r="A1416" s="478" t="s">
        <v>4529</v>
      </c>
      <c r="B1416" s="479" t="s">
        <v>4530</v>
      </c>
      <c r="C1416" s="480" t="s">
        <v>267</v>
      </c>
      <c r="D1416" s="481">
        <v>60000</v>
      </c>
      <c r="E1416" s="479" t="s">
        <v>721</v>
      </c>
    </row>
    <row r="1417" spans="1:5" ht="26.2" customHeight="1" x14ac:dyDescent="0.25">
      <c r="A1417" s="478" t="s">
        <v>4531</v>
      </c>
      <c r="B1417" s="479" t="s">
        <v>4532</v>
      </c>
      <c r="C1417" s="480" t="s">
        <v>1565</v>
      </c>
      <c r="D1417" s="481">
        <v>719401.5</v>
      </c>
      <c r="E1417" s="479" t="s">
        <v>6821</v>
      </c>
    </row>
    <row r="1418" spans="1:5" ht="26.2" customHeight="1" x14ac:dyDescent="0.25">
      <c r="A1418" s="478" t="s">
        <v>4533</v>
      </c>
      <c r="B1418" s="479" t="s">
        <v>4534</v>
      </c>
      <c r="C1418" s="480" t="s">
        <v>1565</v>
      </c>
      <c r="D1418" s="481">
        <v>12335.59</v>
      </c>
      <c r="E1418" s="479" t="s">
        <v>1548</v>
      </c>
    </row>
    <row r="1419" spans="1:5" ht="26.2" customHeight="1" x14ac:dyDescent="0.25">
      <c r="A1419" s="478" t="s">
        <v>4535</v>
      </c>
      <c r="B1419" s="479" t="s">
        <v>4536</v>
      </c>
      <c r="C1419" s="480" t="s">
        <v>1565</v>
      </c>
      <c r="D1419" s="481">
        <v>23527</v>
      </c>
      <c r="E1419" s="479" t="s">
        <v>4537</v>
      </c>
    </row>
    <row r="1420" spans="1:5" ht="26.2" customHeight="1" x14ac:dyDescent="0.25">
      <c r="A1420" s="478" t="s">
        <v>4538</v>
      </c>
      <c r="B1420" s="479" t="s">
        <v>4539</v>
      </c>
      <c r="C1420" s="480" t="s">
        <v>8</v>
      </c>
      <c r="D1420" s="481">
        <v>47533.63</v>
      </c>
      <c r="E1420" s="479" t="s">
        <v>1405</v>
      </c>
    </row>
    <row r="1421" spans="1:5" ht="26.2" customHeight="1" x14ac:dyDescent="0.25">
      <c r="A1421" s="478" t="s">
        <v>4540</v>
      </c>
      <c r="B1421" s="479" t="s">
        <v>4541</v>
      </c>
      <c r="C1421" s="480" t="s">
        <v>8</v>
      </c>
      <c r="D1421" s="481">
        <v>28644.3</v>
      </c>
      <c r="E1421" s="479" t="s">
        <v>713</v>
      </c>
    </row>
    <row r="1422" spans="1:5" ht="26.2" customHeight="1" x14ac:dyDescent="0.25">
      <c r="A1422" s="478" t="s">
        <v>4542</v>
      </c>
      <c r="B1422" s="479" t="s">
        <v>4543</v>
      </c>
      <c r="C1422" s="480" t="s">
        <v>8</v>
      </c>
      <c r="D1422" s="481">
        <v>28644.3</v>
      </c>
      <c r="E1422" s="479" t="s">
        <v>713</v>
      </c>
    </row>
    <row r="1423" spans="1:5" ht="26.2" customHeight="1" x14ac:dyDescent="0.25">
      <c r="A1423" s="478" t="s">
        <v>4544</v>
      </c>
      <c r="B1423" s="479" t="s">
        <v>4545</v>
      </c>
      <c r="C1423" s="480" t="s">
        <v>8</v>
      </c>
      <c r="D1423" s="481">
        <v>28644.3</v>
      </c>
      <c r="E1423" s="479" t="s">
        <v>1405</v>
      </c>
    </row>
    <row r="1424" spans="1:5" ht="26.2" customHeight="1" x14ac:dyDescent="0.25">
      <c r="A1424" s="478" t="s">
        <v>4546</v>
      </c>
      <c r="B1424" s="479" t="s">
        <v>4547</v>
      </c>
      <c r="C1424" s="480" t="s">
        <v>8</v>
      </c>
      <c r="D1424" s="481">
        <v>28644.3</v>
      </c>
      <c r="E1424" s="479" t="s">
        <v>1614</v>
      </c>
    </row>
    <row r="1425" spans="1:5" ht="26.2" customHeight="1" x14ac:dyDescent="0.25">
      <c r="A1425" s="478" t="s">
        <v>4548</v>
      </c>
      <c r="B1425" s="479" t="s">
        <v>2873</v>
      </c>
      <c r="C1425" s="480" t="s">
        <v>256</v>
      </c>
      <c r="D1425" s="481">
        <v>10000</v>
      </c>
      <c r="E1425" s="479" t="s">
        <v>2198</v>
      </c>
    </row>
    <row r="1426" spans="1:5" ht="26.2" customHeight="1" x14ac:dyDescent="0.25">
      <c r="A1426" s="478" t="s">
        <v>4549</v>
      </c>
      <c r="B1426" s="479" t="s">
        <v>2876</v>
      </c>
      <c r="C1426" s="480" t="s">
        <v>262</v>
      </c>
      <c r="D1426" s="481">
        <v>2100</v>
      </c>
      <c r="E1426" s="479" t="s">
        <v>2198</v>
      </c>
    </row>
    <row r="1427" spans="1:5" ht="26.2" customHeight="1" x14ac:dyDescent="0.25">
      <c r="A1427" s="478" t="s">
        <v>4550</v>
      </c>
      <c r="B1427" s="479" t="s">
        <v>4551</v>
      </c>
      <c r="C1427" s="480" t="s">
        <v>1565</v>
      </c>
      <c r="D1427" s="481">
        <v>1587.29</v>
      </c>
      <c r="E1427" s="479" t="s">
        <v>3824</v>
      </c>
    </row>
    <row r="1428" spans="1:5" ht="26.2" customHeight="1" x14ac:dyDescent="0.25">
      <c r="A1428" s="478" t="s">
        <v>4552</v>
      </c>
      <c r="B1428" s="479" t="s">
        <v>4553</v>
      </c>
      <c r="C1428" s="480" t="s">
        <v>258</v>
      </c>
      <c r="D1428" s="481">
        <v>102.7</v>
      </c>
      <c r="E1428" s="479" t="s">
        <v>6864</v>
      </c>
    </row>
    <row r="1429" spans="1:5" ht="26.2" customHeight="1" x14ac:dyDescent="0.25">
      <c r="A1429" s="478" t="s">
        <v>4554</v>
      </c>
      <c r="B1429" s="479" t="s">
        <v>4555</v>
      </c>
      <c r="C1429" s="480" t="s">
        <v>262</v>
      </c>
      <c r="D1429" s="481">
        <v>4.1100000000000003</v>
      </c>
      <c r="E1429" s="479" t="s">
        <v>6864</v>
      </c>
    </row>
    <row r="1430" spans="1:5" ht="26.2" customHeight="1" x14ac:dyDescent="0.25">
      <c r="A1430" s="478" t="s">
        <v>4556</v>
      </c>
      <c r="B1430" s="479" t="s">
        <v>4557</v>
      </c>
      <c r="C1430" s="480" t="s">
        <v>258</v>
      </c>
      <c r="D1430" s="481">
        <v>19.5</v>
      </c>
      <c r="E1430" s="479" t="s">
        <v>4558</v>
      </c>
    </row>
    <row r="1431" spans="1:5" ht="26.2" customHeight="1" x14ac:dyDescent="0.25">
      <c r="A1431" s="478" t="s">
        <v>4559</v>
      </c>
      <c r="B1431" s="479" t="s">
        <v>4560</v>
      </c>
      <c r="C1431" s="480" t="s">
        <v>262</v>
      </c>
      <c r="D1431" s="481">
        <v>0.78</v>
      </c>
      <c r="E1431" s="479" t="s">
        <v>4558</v>
      </c>
    </row>
    <row r="1432" spans="1:5" ht="26.2" customHeight="1" x14ac:dyDescent="0.25">
      <c r="A1432" s="478" t="s">
        <v>4561</v>
      </c>
      <c r="B1432" s="479" t="s">
        <v>4562</v>
      </c>
      <c r="C1432" s="480" t="s">
        <v>258</v>
      </c>
      <c r="D1432" s="481">
        <v>133</v>
      </c>
      <c r="E1432" s="479" t="s">
        <v>6864</v>
      </c>
    </row>
    <row r="1433" spans="1:5" ht="26.2" customHeight="1" x14ac:dyDescent="0.25">
      <c r="A1433" s="478" t="s">
        <v>4563</v>
      </c>
      <c r="B1433" s="479" t="s">
        <v>4564</v>
      </c>
      <c r="C1433" s="480" t="s">
        <v>262</v>
      </c>
      <c r="D1433" s="481">
        <v>5.32</v>
      </c>
      <c r="E1433" s="479" t="s">
        <v>6864</v>
      </c>
    </row>
    <row r="1434" spans="1:5" ht="26.2" customHeight="1" x14ac:dyDescent="0.25">
      <c r="A1434" s="478" t="s">
        <v>4565</v>
      </c>
      <c r="B1434" s="479" t="s">
        <v>4566</v>
      </c>
      <c r="C1434" s="480" t="s">
        <v>266</v>
      </c>
      <c r="D1434" s="481">
        <v>13150</v>
      </c>
      <c r="E1434" s="479" t="s">
        <v>4567</v>
      </c>
    </row>
    <row r="1435" spans="1:5" ht="26.2" customHeight="1" x14ac:dyDescent="0.25">
      <c r="A1435" s="478" t="s">
        <v>4568</v>
      </c>
      <c r="B1435" s="479" t="s">
        <v>4569</v>
      </c>
      <c r="C1435" s="480" t="s">
        <v>258</v>
      </c>
      <c r="D1435" s="481">
        <v>800</v>
      </c>
      <c r="E1435" s="479" t="s">
        <v>4570</v>
      </c>
    </row>
    <row r="1436" spans="1:5" ht="26.2" customHeight="1" x14ac:dyDescent="0.25">
      <c r="A1436" s="478" t="s">
        <v>4571</v>
      </c>
      <c r="B1436" s="479" t="s">
        <v>4572</v>
      </c>
      <c r="C1436" s="480" t="s">
        <v>262</v>
      </c>
      <c r="D1436" s="481">
        <v>168</v>
      </c>
      <c r="E1436" s="479" t="s">
        <v>4570</v>
      </c>
    </row>
    <row r="1437" spans="1:5" ht="26.2" customHeight="1" x14ac:dyDescent="0.25">
      <c r="A1437" s="478" t="s">
        <v>4573</v>
      </c>
      <c r="B1437" s="479" t="s">
        <v>4574</v>
      </c>
      <c r="C1437" s="480" t="s">
        <v>275</v>
      </c>
      <c r="D1437" s="481">
        <v>63451</v>
      </c>
      <c r="E1437" s="479" t="s">
        <v>1611</v>
      </c>
    </row>
    <row r="1438" spans="1:5" ht="26.2" customHeight="1" x14ac:dyDescent="0.25">
      <c r="A1438" s="478" t="s">
        <v>4575</v>
      </c>
      <c r="B1438" s="479" t="s">
        <v>4576</v>
      </c>
      <c r="C1438" s="480" t="s">
        <v>1565</v>
      </c>
      <c r="D1438" s="481">
        <v>56515.35</v>
      </c>
      <c r="E1438" s="479" t="s">
        <v>4577</v>
      </c>
    </row>
    <row r="1439" spans="1:5" ht="26.2" customHeight="1" x14ac:dyDescent="0.25">
      <c r="A1439" s="478" t="s">
        <v>4578</v>
      </c>
      <c r="B1439" s="479" t="s">
        <v>4579</v>
      </c>
      <c r="C1439" s="480" t="s">
        <v>1565</v>
      </c>
      <c r="D1439" s="481">
        <v>1495.42</v>
      </c>
      <c r="E1439" s="479" t="s">
        <v>4580</v>
      </c>
    </row>
    <row r="1440" spans="1:5" ht="26.2" customHeight="1" x14ac:dyDescent="0.25">
      <c r="A1440" s="478" t="s">
        <v>4581</v>
      </c>
      <c r="B1440" s="479" t="s">
        <v>4582</v>
      </c>
      <c r="C1440" s="480" t="s">
        <v>267</v>
      </c>
      <c r="D1440" s="481">
        <v>8079.43</v>
      </c>
      <c r="E1440" s="479" t="s">
        <v>2193</v>
      </c>
    </row>
    <row r="1441" spans="1:5" ht="26.2" customHeight="1" x14ac:dyDescent="0.25">
      <c r="A1441" s="478" t="s">
        <v>4583</v>
      </c>
      <c r="B1441" s="479" t="s">
        <v>4584</v>
      </c>
      <c r="C1441" s="480" t="s">
        <v>267</v>
      </c>
      <c r="D1441" s="481">
        <v>8079.43</v>
      </c>
      <c r="E1441" s="479" t="s">
        <v>2193</v>
      </c>
    </row>
    <row r="1442" spans="1:5" ht="26.2" customHeight="1" x14ac:dyDescent="0.25">
      <c r="A1442" s="478" t="s">
        <v>4585</v>
      </c>
      <c r="B1442" s="479" t="s">
        <v>4586</v>
      </c>
      <c r="C1442" s="480" t="s">
        <v>267</v>
      </c>
      <c r="D1442" s="481">
        <v>250000</v>
      </c>
      <c r="E1442" s="479" t="s">
        <v>714</v>
      </c>
    </row>
    <row r="1443" spans="1:5" ht="26.2" customHeight="1" x14ac:dyDescent="0.25">
      <c r="A1443" s="478" t="s">
        <v>4588</v>
      </c>
      <c r="B1443" s="479" t="s">
        <v>6867</v>
      </c>
      <c r="C1443" s="480" t="s">
        <v>1565</v>
      </c>
      <c r="D1443" s="481">
        <v>27400.560000000001</v>
      </c>
      <c r="E1443" s="479" t="s">
        <v>1548</v>
      </c>
    </row>
    <row r="1444" spans="1:5" ht="26.2" customHeight="1" x14ac:dyDescent="0.25">
      <c r="A1444" s="478" t="s">
        <v>4589</v>
      </c>
      <c r="B1444" s="479" t="s">
        <v>4590</v>
      </c>
      <c r="C1444" s="480" t="s">
        <v>257</v>
      </c>
      <c r="D1444" s="481">
        <v>9600</v>
      </c>
      <c r="E1444" s="479" t="s">
        <v>4000</v>
      </c>
    </row>
    <row r="1445" spans="1:5" ht="26.2" customHeight="1" x14ac:dyDescent="0.25">
      <c r="A1445" s="478" t="s">
        <v>4591</v>
      </c>
      <c r="B1445" s="479" t="s">
        <v>4592</v>
      </c>
      <c r="C1445" s="480" t="s">
        <v>262</v>
      </c>
      <c r="D1445" s="481">
        <v>2016</v>
      </c>
      <c r="E1445" s="479" t="s">
        <v>4000</v>
      </c>
    </row>
    <row r="1446" spans="1:5" ht="26.2" customHeight="1" x14ac:dyDescent="0.25">
      <c r="A1446" s="478" t="s">
        <v>4593</v>
      </c>
      <c r="B1446" s="479" t="s">
        <v>4594</v>
      </c>
      <c r="C1446" s="480" t="s">
        <v>1565</v>
      </c>
      <c r="D1446" s="481">
        <v>6223.97</v>
      </c>
      <c r="E1446" s="479" t="s">
        <v>4595</v>
      </c>
    </row>
    <row r="1447" spans="1:5" ht="26.2" customHeight="1" x14ac:dyDescent="0.25">
      <c r="A1447" s="478" t="s">
        <v>4596</v>
      </c>
      <c r="B1447" s="479" t="s">
        <v>4597</v>
      </c>
      <c r="C1447" s="480" t="s">
        <v>256</v>
      </c>
      <c r="D1447" s="481">
        <v>5000</v>
      </c>
      <c r="E1447" s="479" t="s">
        <v>6868</v>
      </c>
    </row>
    <row r="1448" spans="1:5" ht="26.2" customHeight="1" x14ac:dyDescent="0.25">
      <c r="A1448" s="478" t="s">
        <v>4598</v>
      </c>
      <c r="B1448" s="479" t="s">
        <v>4599</v>
      </c>
      <c r="C1448" s="480" t="s">
        <v>262</v>
      </c>
      <c r="D1448" s="481">
        <v>1050</v>
      </c>
      <c r="E1448" s="479" t="s">
        <v>6868</v>
      </c>
    </row>
    <row r="1449" spans="1:5" ht="26.2" customHeight="1" x14ac:dyDescent="0.25">
      <c r="A1449" s="478" t="s">
        <v>4600</v>
      </c>
      <c r="B1449" s="479" t="s">
        <v>4601</v>
      </c>
      <c r="C1449" s="480" t="s">
        <v>265</v>
      </c>
      <c r="D1449" s="481">
        <v>3843</v>
      </c>
      <c r="E1449" s="479" t="s">
        <v>4602</v>
      </c>
    </row>
    <row r="1450" spans="1:5" ht="26.2" customHeight="1" x14ac:dyDescent="0.25">
      <c r="A1450" s="478" t="s">
        <v>4603</v>
      </c>
      <c r="B1450" s="479" t="s">
        <v>4604</v>
      </c>
      <c r="C1450" s="480" t="s">
        <v>275</v>
      </c>
      <c r="D1450" s="481">
        <v>2</v>
      </c>
      <c r="E1450" s="479" t="s">
        <v>2707</v>
      </c>
    </row>
    <row r="1451" spans="1:5" ht="26.2" customHeight="1" x14ac:dyDescent="0.25">
      <c r="A1451" s="864" t="s">
        <v>4605</v>
      </c>
      <c r="B1451" s="865" t="s">
        <v>4606</v>
      </c>
      <c r="C1451" s="866" t="s">
        <v>275</v>
      </c>
      <c r="D1451" s="867">
        <v>2</v>
      </c>
      <c r="E1451" s="865" t="s">
        <v>2707</v>
      </c>
    </row>
    <row r="1452" spans="1:5" ht="26.2" customHeight="1" x14ac:dyDescent="0.25">
      <c r="A1452" s="493" t="s">
        <v>4607</v>
      </c>
      <c r="B1452" s="861" t="s">
        <v>4608</v>
      </c>
      <c r="C1452" s="862" t="s">
        <v>267</v>
      </c>
      <c r="D1452" s="863">
        <v>15600</v>
      </c>
      <c r="E1452" s="861" t="s">
        <v>1459</v>
      </c>
    </row>
    <row r="1453" spans="1:5" ht="26.2" customHeight="1" x14ac:dyDescent="0.25">
      <c r="A1453" s="478" t="s">
        <v>4609</v>
      </c>
      <c r="B1453" s="479" t="s">
        <v>4610</v>
      </c>
      <c r="C1453" s="480" t="s">
        <v>267</v>
      </c>
      <c r="D1453" s="481">
        <v>5000</v>
      </c>
      <c r="E1453" s="479" t="s">
        <v>2249</v>
      </c>
    </row>
    <row r="1454" spans="1:5" ht="26.2" customHeight="1" x14ac:dyDescent="0.25">
      <c r="A1454" s="478" t="s">
        <v>4611</v>
      </c>
      <c r="B1454" s="479" t="s">
        <v>4612</v>
      </c>
      <c r="C1454" s="480" t="s">
        <v>257</v>
      </c>
      <c r="D1454" s="481">
        <v>29.75</v>
      </c>
      <c r="E1454" s="479" t="s">
        <v>6869</v>
      </c>
    </row>
    <row r="1455" spans="1:5" ht="26.2" customHeight="1" x14ac:dyDescent="0.25">
      <c r="A1455" s="478" t="s">
        <v>4614</v>
      </c>
      <c r="B1455" s="479" t="s">
        <v>6870</v>
      </c>
      <c r="C1455" s="480" t="s">
        <v>267</v>
      </c>
      <c r="D1455" s="481">
        <v>5000</v>
      </c>
      <c r="E1455" s="479" t="s">
        <v>2249</v>
      </c>
    </row>
    <row r="1456" spans="1:5" ht="26.2" customHeight="1" x14ac:dyDescent="0.25">
      <c r="A1456" s="478" t="s">
        <v>4615</v>
      </c>
      <c r="B1456" s="479" t="s">
        <v>4616</v>
      </c>
      <c r="C1456" s="480" t="s">
        <v>258</v>
      </c>
      <c r="D1456" s="481">
        <v>28</v>
      </c>
      <c r="E1456" s="479" t="s">
        <v>4617</v>
      </c>
    </row>
    <row r="1457" spans="1:5" ht="26.2" customHeight="1" x14ac:dyDescent="0.25">
      <c r="A1457" s="478" t="s">
        <v>4618</v>
      </c>
      <c r="B1457" s="479" t="s">
        <v>4619</v>
      </c>
      <c r="C1457" s="480" t="s">
        <v>262</v>
      </c>
      <c r="D1457" s="481">
        <v>1.1200000000000001</v>
      </c>
      <c r="E1457" s="479" t="s">
        <v>4617</v>
      </c>
    </row>
    <row r="1458" spans="1:5" ht="26.2" customHeight="1" x14ac:dyDescent="0.25">
      <c r="A1458" s="478" t="s">
        <v>4620</v>
      </c>
      <c r="B1458" s="479" t="s">
        <v>4621</v>
      </c>
      <c r="C1458" s="480" t="s">
        <v>258</v>
      </c>
      <c r="D1458" s="481">
        <v>14</v>
      </c>
      <c r="E1458" s="479" t="s">
        <v>4622</v>
      </c>
    </row>
    <row r="1459" spans="1:5" ht="26.2" customHeight="1" x14ac:dyDescent="0.25">
      <c r="A1459" s="478" t="s">
        <v>4623</v>
      </c>
      <c r="B1459" s="479" t="s">
        <v>4624</v>
      </c>
      <c r="C1459" s="480" t="s">
        <v>262</v>
      </c>
      <c r="D1459" s="481">
        <v>0.56000000000000005</v>
      </c>
      <c r="E1459" s="479" t="s">
        <v>4622</v>
      </c>
    </row>
    <row r="1460" spans="1:5" ht="26.2" customHeight="1" x14ac:dyDescent="0.25">
      <c r="A1460" s="478" t="s">
        <v>4625</v>
      </c>
      <c r="B1460" s="479" t="s">
        <v>4626</v>
      </c>
      <c r="C1460" s="480" t="s">
        <v>267</v>
      </c>
      <c r="D1460" s="481">
        <v>1200000</v>
      </c>
      <c r="E1460" s="479" t="s">
        <v>714</v>
      </c>
    </row>
    <row r="1461" spans="1:5" ht="26.2" customHeight="1" x14ac:dyDescent="0.25">
      <c r="A1461" s="478" t="s">
        <v>4627</v>
      </c>
      <c r="B1461" s="479" t="s">
        <v>4628</v>
      </c>
      <c r="C1461" s="480" t="s">
        <v>257</v>
      </c>
      <c r="D1461" s="481">
        <v>208.27</v>
      </c>
      <c r="E1461" s="479" t="s">
        <v>4037</v>
      </c>
    </row>
    <row r="1462" spans="1:5" ht="26.2" customHeight="1" x14ac:dyDescent="0.25">
      <c r="A1462" s="478" t="s">
        <v>4629</v>
      </c>
      <c r="B1462" s="479" t="s">
        <v>4630</v>
      </c>
      <c r="C1462" s="480" t="s">
        <v>262</v>
      </c>
      <c r="D1462" s="481">
        <v>43.74</v>
      </c>
      <c r="E1462" s="479" t="s">
        <v>4037</v>
      </c>
    </row>
    <row r="1463" spans="1:5" ht="26.2" customHeight="1" x14ac:dyDescent="0.25">
      <c r="A1463" s="478" t="s">
        <v>4633</v>
      </c>
      <c r="B1463" s="479" t="s">
        <v>4634</v>
      </c>
      <c r="C1463" s="480" t="s">
        <v>257</v>
      </c>
      <c r="D1463" s="481">
        <v>83.47</v>
      </c>
      <c r="E1463" s="479" t="s">
        <v>6871</v>
      </c>
    </row>
    <row r="1464" spans="1:5" ht="26.2" customHeight="1" x14ac:dyDescent="0.25">
      <c r="A1464" s="478" t="s">
        <v>4635</v>
      </c>
      <c r="B1464" s="479" t="s">
        <v>4636</v>
      </c>
      <c r="C1464" s="480" t="s">
        <v>262</v>
      </c>
      <c r="D1464" s="481">
        <v>18.36</v>
      </c>
      <c r="E1464" s="479" t="s">
        <v>6871</v>
      </c>
    </row>
    <row r="1465" spans="1:5" ht="26.2" customHeight="1" x14ac:dyDescent="0.25">
      <c r="A1465" s="478" t="s">
        <v>4637</v>
      </c>
      <c r="B1465" s="479" t="s">
        <v>4638</v>
      </c>
      <c r="C1465" s="480" t="s">
        <v>257</v>
      </c>
      <c r="D1465" s="481">
        <v>2381.8200000000002</v>
      </c>
      <c r="E1465" s="479" t="s">
        <v>4127</v>
      </c>
    </row>
    <row r="1466" spans="1:5" ht="26.2" customHeight="1" x14ac:dyDescent="0.25">
      <c r="A1466" s="478" t="s">
        <v>4639</v>
      </c>
      <c r="B1466" s="479" t="s">
        <v>4640</v>
      </c>
      <c r="C1466" s="480" t="s">
        <v>262</v>
      </c>
      <c r="D1466" s="481">
        <v>500.18</v>
      </c>
      <c r="E1466" s="479" t="s">
        <v>4127</v>
      </c>
    </row>
    <row r="1467" spans="1:5" ht="26.2" customHeight="1" x14ac:dyDescent="0.25">
      <c r="A1467" s="478" t="s">
        <v>4641</v>
      </c>
      <c r="B1467" s="479" t="s">
        <v>4642</v>
      </c>
      <c r="C1467" s="480" t="s">
        <v>258</v>
      </c>
      <c r="D1467" s="481">
        <v>350</v>
      </c>
      <c r="E1467" s="479" t="s">
        <v>4643</v>
      </c>
    </row>
    <row r="1468" spans="1:5" ht="26.2" customHeight="1" x14ac:dyDescent="0.25">
      <c r="A1468" s="478" t="s">
        <v>4644</v>
      </c>
      <c r="B1468" s="479" t="s">
        <v>4645</v>
      </c>
      <c r="C1468" s="480" t="s">
        <v>262</v>
      </c>
      <c r="D1468" s="481">
        <v>73.5</v>
      </c>
      <c r="E1468" s="479" t="s">
        <v>4643</v>
      </c>
    </row>
    <row r="1469" spans="1:5" ht="26.2" customHeight="1" x14ac:dyDescent="0.25">
      <c r="A1469" s="478" t="s">
        <v>4646</v>
      </c>
      <c r="B1469" s="479" t="s">
        <v>6872</v>
      </c>
      <c r="C1469" s="480" t="s">
        <v>275</v>
      </c>
      <c r="D1469" s="481">
        <v>143000</v>
      </c>
      <c r="E1469" s="479" t="s">
        <v>3877</v>
      </c>
    </row>
    <row r="1470" spans="1:5" ht="26.2" customHeight="1" x14ac:dyDescent="0.25">
      <c r="A1470" s="478" t="s">
        <v>4647</v>
      </c>
      <c r="B1470" s="479" t="s">
        <v>4648</v>
      </c>
      <c r="C1470" s="480" t="s">
        <v>256</v>
      </c>
      <c r="D1470" s="481">
        <v>7850</v>
      </c>
      <c r="E1470" s="479" t="s">
        <v>2607</v>
      </c>
    </row>
    <row r="1471" spans="1:5" ht="26.2" customHeight="1" x14ac:dyDescent="0.25">
      <c r="A1471" s="478" t="s">
        <v>4650</v>
      </c>
      <c r="B1471" s="479" t="s">
        <v>4649</v>
      </c>
      <c r="C1471" s="480" t="s">
        <v>256</v>
      </c>
      <c r="D1471" s="481">
        <v>1500</v>
      </c>
      <c r="E1471" s="479" t="s">
        <v>3674</v>
      </c>
    </row>
    <row r="1472" spans="1:5" ht="26.2" customHeight="1" x14ac:dyDescent="0.25">
      <c r="A1472" s="478" t="s">
        <v>4651</v>
      </c>
      <c r="B1472" s="479" t="s">
        <v>4649</v>
      </c>
      <c r="C1472" s="480" t="s">
        <v>256</v>
      </c>
      <c r="D1472" s="481">
        <v>1373</v>
      </c>
      <c r="E1472" s="479" t="s">
        <v>4652</v>
      </c>
    </row>
    <row r="1473" spans="1:5" ht="26.2" customHeight="1" x14ac:dyDescent="0.25">
      <c r="A1473" s="478" t="s">
        <v>4653</v>
      </c>
      <c r="B1473" s="479" t="s">
        <v>6873</v>
      </c>
      <c r="C1473" s="480" t="s">
        <v>256</v>
      </c>
      <c r="D1473" s="481">
        <v>9350</v>
      </c>
      <c r="E1473" s="479" t="s">
        <v>4654</v>
      </c>
    </row>
    <row r="1474" spans="1:5" ht="26.2" customHeight="1" x14ac:dyDescent="0.25">
      <c r="A1474" s="478" t="s">
        <v>4655</v>
      </c>
      <c r="B1474" s="479" t="s">
        <v>4656</v>
      </c>
      <c r="C1474" s="480" t="s">
        <v>1565</v>
      </c>
      <c r="D1474" s="481">
        <v>383630.24</v>
      </c>
      <c r="E1474" s="479" t="s">
        <v>3755</v>
      </c>
    </row>
    <row r="1475" spans="1:5" ht="26.2" customHeight="1" x14ac:dyDescent="0.25">
      <c r="A1475" s="478" t="s">
        <v>4657</v>
      </c>
      <c r="B1475" s="479" t="s">
        <v>4658</v>
      </c>
      <c r="C1475" s="480" t="s">
        <v>267</v>
      </c>
      <c r="D1475" s="481">
        <v>30000</v>
      </c>
      <c r="E1475" s="479" t="s">
        <v>714</v>
      </c>
    </row>
    <row r="1476" spans="1:5" ht="26.2" customHeight="1" x14ac:dyDescent="0.25">
      <c r="A1476" s="478" t="s">
        <v>4659</v>
      </c>
      <c r="B1476" s="479" t="s">
        <v>4658</v>
      </c>
      <c r="C1476" s="480" t="s">
        <v>267</v>
      </c>
      <c r="D1476" s="481">
        <v>36666.67</v>
      </c>
      <c r="E1476" s="479" t="s">
        <v>714</v>
      </c>
    </row>
    <row r="1477" spans="1:5" ht="26.2" customHeight="1" x14ac:dyDescent="0.25">
      <c r="A1477" s="478" t="s">
        <v>4660</v>
      </c>
      <c r="B1477" s="479" t="s">
        <v>4658</v>
      </c>
      <c r="C1477" s="480" t="s">
        <v>267</v>
      </c>
      <c r="D1477" s="481">
        <v>36666.68</v>
      </c>
      <c r="E1477" s="479" t="s">
        <v>714</v>
      </c>
    </row>
    <row r="1478" spans="1:5" ht="26.2" customHeight="1" x14ac:dyDescent="0.25">
      <c r="A1478" s="478" t="s">
        <v>4661</v>
      </c>
      <c r="B1478" s="479" t="s">
        <v>4662</v>
      </c>
      <c r="C1478" s="480" t="s">
        <v>267</v>
      </c>
      <c r="D1478" s="481">
        <v>23266.44</v>
      </c>
      <c r="E1478" s="479" t="s">
        <v>1741</v>
      </c>
    </row>
    <row r="1479" spans="1:5" ht="26.2" customHeight="1" x14ac:dyDescent="0.25">
      <c r="A1479" s="478" t="s">
        <v>4663</v>
      </c>
      <c r="B1479" s="479" t="s">
        <v>4664</v>
      </c>
      <c r="C1479" s="480" t="s">
        <v>267</v>
      </c>
      <c r="D1479" s="481">
        <v>485110</v>
      </c>
      <c r="E1479" s="479" t="s">
        <v>1752</v>
      </c>
    </row>
    <row r="1480" spans="1:5" ht="26.2" customHeight="1" x14ac:dyDescent="0.25">
      <c r="A1480" s="478" t="s">
        <v>4665</v>
      </c>
      <c r="B1480" s="479" t="s">
        <v>4666</v>
      </c>
      <c r="C1480" s="480" t="s">
        <v>267</v>
      </c>
      <c r="D1480" s="481">
        <v>10000</v>
      </c>
      <c r="E1480" s="479" t="s">
        <v>2246</v>
      </c>
    </row>
    <row r="1481" spans="1:5" ht="26.2" customHeight="1" x14ac:dyDescent="0.25">
      <c r="A1481" s="478" t="s">
        <v>4671</v>
      </c>
      <c r="B1481" s="479" t="s">
        <v>4672</v>
      </c>
      <c r="C1481" s="480" t="s">
        <v>257</v>
      </c>
      <c r="D1481" s="481">
        <v>83.47</v>
      </c>
      <c r="E1481" s="479" t="s">
        <v>6874</v>
      </c>
    </row>
    <row r="1482" spans="1:5" ht="26.2" customHeight="1" x14ac:dyDescent="0.25">
      <c r="A1482" s="478" t="s">
        <v>4673</v>
      </c>
      <c r="B1482" s="479" t="s">
        <v>4674</v>
      </c>
      <c r="C1482" s="480" t="s">
        <v>262</v>
      </c>
      <c r="D1482" s="481">
        <v>18.36</v>
      </c>
      <c r="E1482" s="479" t="s">
        <v>6874</v>
      </c>
    </row>
    <row r="1483" spans="1:5" ht="26.2" customHeight="1" x14ac:dyDescent="0.25">
      <c r="A1483" s="478" t="s">
        <v>4676</v>
      </c>
      <c r="B1483" s="479" t="s">
        <v>4677</v>
      </c>
      <c r="C1483" s="480" t="s">
        <v>258</v>
      </c>
      <c r="D1483" s="481">
        <v>2000</v>
      </c>
      <c r="E1483" s="479" t="s">
        <v>4678</v>
      </c>
    </row>
    <row r="1484" spans="1:5" ht="26.2" customHeight="1" x14ac:dyDescent="0.25">
      <c r="A1484" s="478" t="s">
        <v>4679</v>
      </c>
      <c r="B1484" s="479" t="s">
        <v>4680</v>
      </c>
      <c r="C1484" s="480" t="s">
        <v>262</v>
      </c>
      <c r="D1484" s="481">
        <v>420</v>
      </c>
      <c r="E1484" s="479" t="s">
        <v>4678</v>
      </c>
    </row>
    <row r="1485" spans="1:5" ht="26.2" customHeight="1" x14ac:dyDescent="0.25">
      <c r="A1485" s="478" t="s">
        <v>4681</v>
      </c>
      <c r="B1485" s="479" t="s">
        <v>4682</v>
      </c>
      <c r="C1485" s="480" t="s">
        <v>258</v>
      </c>
      <c r="D1485" s="481">
        <v>500</v>
      </c>
      <c r="E1485" s="479" t="s">
        <v>4683</v>
      </c>
    </row>
    <row r="1486" spans="1:5" ht="26.2" customHeight="1" x14ac:dyDescent="0.25">
      <c r="A1486" s="478" t="s">
        <v>4684</v>
      </c>
      <c r="B1486" s="479" t="s">
        <v>4685</v>
      </c>
      <c r="C1486" s="480" t="s">
        <v>262</v>
      </c>
      <c r="D1486" s="481">
        <v>105</v>
      </c>
      <c r="E1486" s="479" t="s">
        <v>4683</v>
      </c>
    </row>
    <row r="1487" spans="1:5" ht="26.2" customHeight="1" x14ac:dyDescent="0.25">
      <c r="A1487" s="478" t="s">
        <v>4686</v>
      </c>
      <c r="B1487" s="479" t="s">
        <v>4687</v>
      </c>
      <c r="C1487" s="480" t="s">
        <v>11</v>
      </c>
      <c r="D1487" s="481">
        <v>4975.3599999999997</v>
      </c>
      <c r="E1487" s="479" t="s">
        <v>695</v>
      </c>
    </row>
    <row r="1488" spans="1:5" ht="26.2" customHeight="1" x14ac:dyDescent="0.25">
      <c r="A1488" s="478" t="s">
        <v>4688</v>
      </c>
      <c r="B1488" s="479" t="s">
        <v>4689</v>
      </c>
      <c r="C1488" s="480" t="s">
        <v>13</v>
      </c>
      <c r="D1488" s="481">
        <v>18782.759999999998</v>
      </c>
      <c r="E1488" s="479" t="s">
        <v>1552</v>
      </c>
    </row>
    <row r="1489" spans="1:5" ht="26.2" customHeight="1" x14ac:dyDescent="0.25">
      <c r="A1489" s="478" t="s">
        <v>4690</v>
      </c>
      <c r="B1489" s="479" t="s">
        <v>4691</v>
      </c>
      <c r="C1489" s="480" t="s">
        <v>1565</v>
      </c>
      <c r="D1489" s="481">
        <v>50000</v>
      </c>
      <c r="E1489" s="479" t="s">
        <v>4692</v>
      </c>
    </row>
    <row r="1490" spans="1:5" ht="26.2" customHeight="1" x14ac:dyDescent="0.25">
      <c r="A1490" s="478" t="s">
        <v>4693</v>
      </c>
      <c r="B1490" s="479" t="s">
        <v>4694</v>
      </c>
      <c r="C1490" s="480" t="s">
        <v>258</v>
      </c>
      <c r="D1490" s="481">
        <v>900</v>
      </c>
      <c r="E1490" s="479" t="s">
        <v>4695</v>
      </c>
    </row>
    <row r="1491" spans="1:5" ht="26.2" customHeight="1" x14ac:dyDescent="0.25">
      <c r="A1491" s="478" t="s">
        <v>4696</v>
      </c>
      <c r="B1491" s="479" t="s">
        <v>4697</v>
      </c>
      <c r="C1491" s="480" t="s">
        <v>267</v>
      </c>
      <c r="D1491" s="481">
        <v>600</v>
      </c>
      <c r="E1491" s="479" t="s">
        <v>1459</v>
      </c>
    </row>
    <row r="1492" spans="1:5" ht="26.2" customHeight="1" x14ac:dyDescent="0.25">
      <c r="A1492" s="478" t="s">
        <v>4699</v>
      </c>
      <c r="B1492" s="479" t="s">
        <v>4700</v>
      </c>
      <c r="C1492" s="480" t="s">
        <v>257</v>
      </c>
      <c r="D1492" s="481">
        <v>89.26</v>
      </c>
      <c r="E1492" s="479" t="s">
        <v>4701</v>
      </c>
    </row>
    <row r="1493" spans="1:5" ht="26.2" customHeight="1" x14ac:dyDescent="0.25">
      <c r="A1493" s="478" t="s">
        <v>4702</v>
      </c>
      <c r="B1493" s="479" t="s">
        <v>4703</v>
      </c>
      <c r="C1493" s="480" t="s">
        <v>262</v>
      </c>
      <c r="D1493" s="481">
        <v>19.64</v>
      </c>
      <c r="E1493" s="479" t="s">
        <v>4701</v>
      </c>
    </row>
    <row r="1494" spans="1:5" ht="26.2" customHeight="1" x14ac:dyDescent="0.25">
      <c r="A1494" s="478" t="s">
        <v>4704</v>
      </c>
      <c r="B1494" s="479" t="s">
        <v>4705</v>
      </c>
      <c r="C1494" s="480" t="s">
        <v>257</v>
      </c>
      <c r="D1494" s="481">
        <v>148.76</v>
      </c>
      <c r="E1494" s="479" t="s">
        <v>4025</v>
      </c>
    </row>
    <row r="1495" spans="1:5" ht="26.2" customHeight="1" x14ac:dyDescent="0.25">
      <c r="A1495" s="478" t="s">
        <v>4706</v>
      </c>
      <c r="B1495" s="479" t="s">
        <v>4707</v>
      </c>
      <c r="C1495" s="480" t="s">
        <v>262</v>
      </c>
      <c r="D1495" s="481">
        <v>32.729999999999997</v>
      </c>
      <c r="E1495" s="479" t="s">
        <v>4025</v>
      </c>
    </row>
    <row r="1496" spans="1:5" ht="26.2" customHeight="1" x14ac:dyDescent="0.25">
      <c r="A1496" s="478" t="s">
        <v>4708</v>
      </c>
      <c r="B1496" s="479" t="s">
        <v>4709</v>
      </c>
      <c r="C1496" s="480" t="s">
        <v>257</v>
      </c>
      <c r="D1496" s="481">
        <v>21.83</v>
      </c>
      <c r="E1496" s="479" t="s">
        <v>6875</v>
      </c>
    </row>
    <row r="1497" spans="1:5" ht="26.2" customHeight="1" x14ac:dyDescent="0.25">
      <c r="A1497" s="478" t="s">
        <v>4710</v>
      </c>
      <c r="B1497" s="479" t="s">
        <v>4711</v>
      </c>
      <c r="C1497" s="480" t="s">
        <v>262</v>
      </c>
      <c r="D1497" s="481">
        <v>4.8</v>
      </c>
      <c r="E1497" s="479" t="s">
        <v>6875</v>
      </c>
    </row>
    <row r="1498" spans="1:5" ht="26.2" customHeight="1" x14ac:dyDescent="0.25">
      <c r="A1498" s="478" t="s">
        <v>4712</v>
      </c>
      <c r="B1498" s="479" t="s">
        <v>4713</v>
      </c>
      <c r="C1498" s="480" t="s">
        <v>257</v>
      </c>
      <c r="D1498" s="481">
        <v>83.47</v>
      </c>
      <c r="E1498" s="479" t="s">
        <v>4714</v>
      </c>
    </row>
    <row r="1499" spans="1:5" ht="26.2" customHeight="1" x14ac:dyDescent="0.25">
      <c r="A1499" s="478" t="s">
        <v>4715</v>
      </c>
      <c r="B1499" s="479" t="s">
        <v>4716</v>
      </c>
      <c r="C1499" s="480" t="s">
        <v>262</v>
      </c>
      <c r="D1499" s="481">
        <v>18.36</v>
      </c>
      <c r="E1499" s="479" t="s">
        <v>4714</v>
      </c>
    </row>
    <row r="1500" spans="1:5" ht="26.2" customHeight="1" x14ac:dyDescent="0.25">
      <c r="A1500" s="478" t="s">
        <v>4717</v>
      </c>
      <c r="B1500" s="479" t="s">
        <v>4718</v>
      </c>
      <c r="C1500" s="480" t="s">
        <v>257</v>
      </c>
      <c r="D1500" s="481">
        <v>62.81</v>
      </c>
      <c r="E1500" s="479" t="s">
        <v>6876</v>
      </c>
    </row>
    <row r="1501" spans="1:5" ht="26.2" customHeight="1" x14ac:dyDescent="0.25">
      <c r="A1501" s="864" t="s">
        <v>4719</v>
      </c>
      <c r="B1501" s="865" t="s">
        <v>4720</v>
      </c>
      <c r="C1501" s="866" t="s">
        <v>262</v>
      </c>
      <c r="D1501" s="867">
        <v>13.82</v>
      </c>
      <c r="E1501" s="865" t="s">
        <v>6876</v>
      </c>
    </row>
    <row r="1502" spans="1:5" ht="26.2" customHeight="1" x14ac:dyDescent="0.25">
      <c r="A1502" s="493" t="s">
        <v>4721</v>
      </c>
      <c r="B1502" s="861" t="s">
        <v>4722</v>
      </c>
      <c r="C1502" s="862" t="s">
        <v>257</v>
      </c>
      <c r="D1502" s="863">
        <v>56.61</v>
      </c>
      <c r="E1502" s="861" t="s">
        <v>4723</v>
      </c>
    </row>
    <row r="1503" spans="1:5" ht="26.2" customHeight="1" x14ac:dyDescent="0.25">
      <c r="A1503" s="478" t="s">
        <v>4724</v>
      </c>
      <c r="B1503" s="479" t="s">
        <v>4725</v>
      </c>
      <c r="C1503" s="480" t="s">
        <v>262</v>
      </c>
      <c r="D1503" s="481">
        <v>12.45</v>
      </c>
      <c r="E1503" s="479" t="s">
        <v>4723</v>
      </c>
    </row>
    <row r="1504" spans="1:5" ht="26.2" customHeight="1" x14ac:dyDescent="0.25">
      <c r="A1504" s="478" t="s">
        <v>4726</v>
      </c>
      <c r="B1504" s="479" t="s">
        <v>4727</v>
      </c>
      <c r="C1504" s="480" t="s">
        <v>257</v>
      </c>
      <c r="D1504" s="481">
        <v>109.09</v>
      </c>
      <c r="E1504" s="479" t="s">
        <v>4728</v>
      </c>
    </row>
    <row r="1505" spans="1:5" ht="26.2" customHeight="1" x14ac:dyDescent="0.25">
      <c r="A1505" s="478" t="s">
        <v>4729</v>
      </c>
      <c r="B1505" s="479" t="s">
        <v>4730</v>
      </c>
      <c r="C1505" s="480" t="s">
        <v>262</v>
      </c>
      <c r="D1505" s="481">
        <v>24</v>
      </c>
      <c r="E1505" s="479" t="s">
        <v>4728</v>
      </c>
    </row>
    <row r="1506" spans="1:5" ht="26.2" customHeight="1" x14ac:dyDescent="0.25">
      <c r="A1506" s="478" t="s">
        <v>4731</v>
      </c>
      <c r="B1506" s="479" t="s">
        <v>4732</v>
      </c>
      <c r="C1506" s="480" t="s">
        <v>1565</v>
      </c>
      <c r="D1506" s="481">
        <v>180177.17</v>
      </c>
      <c r="E1506" s="479" t="s">
        <v>3579</v>
      </c>
    </row>
    <row r="1507" spans="1:5" ht="26.2" customHeight="1" x14ac:dyDescent="0.25">
      <c r="A1507" s="478" t="s">
        <v>4733</v>
      </c>
      <c r="B1507" s="479" t="s">
        <v>4734</v>
      </c>
      <c r="C1507" s="480" t="s">
        <v>256</v>
      </c>
      <c r="D1507" s="481">
        <v>8600</v>
      </c>
      <c r="E1507" s="479" t="s">
        <v>4735</v>
      </c>
    </row>
    <row r="1508" spans="1:5" ht="26.2" customHeight="1" x14ac:dyDescent="0.25">
      <c r="A1508" s="478" t="s">
        <v>4736</v>
      </c>
      <c r="B1508" s="479" t="s">
        <v>4734</v>
      </c>
      <c r="C1508" s="480" t="s">
        <v>262</v>
      </c>
      <c r="D1508" s="481">
        <v>1806</v>
      </c>
      <c r="E1508" s="479" t="s">
        <v>4735</v>
      </c>
    </row>
    <row r="1509" spans="1:5" ht="26.2" customHeight="1" x14ac:dyDescent="0.25">
      <c r="A1509" s="478" t="s">
        <v>4738</v>
      </c>
      <c r="B1509" s="479" t="s">
        <v>4739</v>
      </c>
      <c r="C1509" s="480" t="s">
        <v>262</v>
      </c>
      <c r="D1509" s="481">
        <v>24.44</v>
      </c>
      <c r="E1509" s="479" t="s">
        <v>4737</v>
      </c>
    </row>
    <row r="1510" spans="1:5" ht="26.2" customHeight="1" x14ac:dyDescent="0.25">
      <c r="A1510" s="478" t="s">
        <v>4740</v>
      </c>
      <c r="B1510" s="479" t="s">
        <v>4741</v>
      </c>
      <c r="C1510" s="480" t="s">
        <v>8</v>
      </c>
      <c r="D1510" s="481">
        <v>24000</v>
      </c>
      <c r="E1510" s="479" t="s">
        <v>696</v>
      </c>
    </row>
    <row r="1511" spans="1:5" ht="26.2" customHeight="1" x14ac:dyDescent="0.25">
      <c r="A1511" s="478" t="s">
        <v>4742</v>
      </c>
      <c r="B1511" s="479" t="s">
        <v>4743</v>
      </c>
      <c r="C1511" s="480" t="s">
        <v>8</v>
      </c>
      <c r="D1511" s="481">
        <v>24000</v>
      </c>
      <c r="E1511" s="479" t="s">
        <v>696</v>
      </c>
    </row>
    <row r="1512" spans="1:5" ht="26.2" customHeight="1" x14ac:dyDescent="0.25">
      <c r="A1512" s="478" t="s">
        <v>4744</v>
      </c>
      <c r="B1512" s="479" t="s">
        <v>4745</v>
      </c>
      <c r="C1512" s="480" t="s">
        <v>8</v>
      </c>
      <c r="D1512" s="481">
        <v>24000</v>
      </c>
      <c r="E1512" s="479" t="s">
        <v>696</v>
      </c>
    </row>
    <row r="1513" spans="1:5" ht="26.2" customHeight="1" x14ac:dyDescent="0.25">
      <c r="A1513" s="478" t="s">
        <v>4746</v>
      </c>
      <c r="B1513" s="479" t="s">
        <v>4747</v>
      </c>
      <c r="C1513" s="480" t="s">
        <v>8</v>
      </c>
      <c r="D1513" s="481">
        <v>24000</v>
      </c>
      <c r="E1513" s="479" t="s">
        <v>696</v>
      </c>
    </row>
    <row r="1514" spans="1:5" ht="26.2" customHeight="1" x14ac:dyDescent="0.25">
      <c r="A1514" s="478" t="s">
        <v>4748</v>
      </c>
      <c r="B1514" s="479" t="s">
        <v>4749</v>
      </c>
      <c r="C1514" s="480" t="s">
        <v>8</v>
      </c>
      <c r="D1514" s="481">
        <v>24000</v>
      </c>
      <c r="E1514" s="479" t="s">
        <v>696</v>
      </c>
    </row>
    <row r="1515" spans="1:5" ht="26.2" customHeight="1" x14ac:dyDescent="0.25">
      <c r="A1515" s="478" t="s">
        <v>4750</v>
      </c>
      <c r="B1515" s="479" t="s">
        <v>4751</v>
      </c>
      <c r="C1515" s="480" t="s">
        <v>8</v>
      </c>
      <c r="D1515" s="481">
        <v>24000</v>
      </c>
      <c r="E1515" s="479" t="s">
        <v>696</v>
      </c>
    </row>
    <row r="1516" spans="1:5" ht="26.2" customHeight="1" x14ac:dyDescent="0.25">
      <c r="A1516" s="478" t="s">
        <v>4752</v>
      </c>
      <c r="B1516" s="479" t="s">
        <v>4753</v>
      </c>
      <c r="C1516" s="480" t="s">
        <v>8</v>
      </c>
      <c r="D1516" s="481">
        <v>24000</v>
      </c>
      <c r="E1516" s="479" t="s">
        <v>696</v>
      </c>
    </row>
    <row r="1517" spans="1:5" ht="26.2" customHeight="1" x14ac:dyDescent="0.25">
      <c r="A1517" s="478" t="s">
        <v>4754</v>
      </c>
      <c r="B1517" s="479" t="s">
        <v>4755</v>
      </c>
      <c r="C1517" s="480" t="s">
        <v>8</v>
      </c>
      <c r="D1517" s="481">
        <v>24000</v>
      </c>
      <c r="E1517" s="479" t="s">
        <v>696</v>
      </c>
    </row>
    <row r="1518" spans="1:5" ht="26.2" customHeight="1" x14ac:dyDescent="0.25">
      <c r="A1518" s="478" t="s">
        <v>4756</v>
      </c>
      <c r="B1518" s="479" t="s">
        <v>4757</v>
      </c>
      <c r="C1518" s="480" t="s">
        <v>8</v>
      </c>
      <c r="D1518" s="481">
        <v>24000</v>
      </c>
      <c r="E1518" s="479" t="s">
        <v>696</v>
      </c>
    </row>
    <row r="1519" spans="1:5" ht="26.2" customHeight="1" x14ac:dyDescent="0.25">
      <c r="A1519" s="478" t="s">
        <v>4758</v>
      </c>
      <c r="B1519" s="479" t="s">
        <v>4759</v>
      </c>
      <c r="C1519" s="480" t="s">
        <v>8</v>
      </c>
      <c r="D1519" s="481">
        <v>24000</v>
      </c>
      <c r="E1519" s="479" t="s">
        <v>696</v>
      </c>
    </row>
    <row r="1520" spans="1:5" ht="26.2" customHeight="1" x14ac:dyDescent="0.25">
      <c r="A1520" s="478" t="s">
        <v>4760</v>
      </c>
      <c r="B1520" s="479" t="s">
        <v>4761</v>
      </c>
      <c r="C1520" s="480" t="s">
        <v>8</v>
      </c>
      <c r="D1520" s="481">
        <v>24000</v>
      </c>
      <c r="E1520" s="479" t="s">
        <v>696</v>
      </c>
    </row>
    <row r="1521" spans="1:5" ht="26.2" customHeight="1" x14ac:dyDescent="0.25">
      <c r="A1521" s="478" t="s">
        <v>4762</v>
      </c>
      <c r="B1521" s="479" t="s">
        <v>4763</v>
      </c>
      <c r="C1521" s="480" t="s">
        <v>8</v>
      </c>
      <c r="D1521" s="481">
        <v>24000</v>
      </c>
      <c r="E1521" s="479" t="s">
        <v>696</v>
      </c>
    </row>
    <row r="1522" spans="1:5" ht="26.2" customHeight="1" x14ac:dyDescent="0.25">
      <c r="A1522" s="478" t="s">
        <v>4764</v>
      </c>
      <c r="B1522" s="479" t="s">
        <v>4765</v>
      </c>
      <c r="C1522" s="480" t="s">
        <v>8</v>
      </c>
      <c r="D1522" s="481">
        <v>24000</v>
      </c>
      <c r="E1522" s="479" t="s">
        <v>696</v>
      </c>
    </row>
    <row r="1523" spans="1:5" ht="26.2" customHeight="1" x14ac:dyDescent="0.25">
      <c r="A1523" s="478" t="s">
        <v>4766</v>
      </c>
      <c r="B1523" s="479" t="s">
        <v>4767</v>
      </c>
      <c r="C1523" s="480" t="s">
        <v>8</v>
      </c>
      <c r="D1523" s="481">
        <v>24000</v>
      </c>
      <c r="E1523" s="479" t="s">
        <v>696</v>
      </c>
    </row>
    <row r="1524" spans="1:5" ht="26.2" customHeight="1" x14ac:dyDescent="0.25">
      <c r="A1524" s="478" t="s">
        <v>4768</v>
      </c>
      <c r="B1524" s="479" t="s">
        <v>4769</v>
      </c>
      <c r="C1524" s="480" t="s">
        <v>8</v>
      </c>
      <c r="D1524" s="481">
        <v>24000</v>
      </c>
      <c r="E1524" s="479" t="s">
        <v>696</v>
      </c>
    </row>
    <row r="1525" spans="1:5" ht="26.2" customHeight="1" x14ac:dyDescent="0.25">
      <c r="A1525" s="478" t="s">
        <v>4770</v>
      </c>
      <c r="B1525" s="479" t="s">
        <v>4771</v>
      </c>
      <c r="C1525" s="480" t="s">
        <v>8</v>
      </c>
      <c r="D1525" s="481">
        <v>24000</v>
      </c>
      <c r="E1525" s="479" t="s">
        <v>696</v>
      </c>
    </row>
    <row r="1526" spans="1:5" ht="26.2" customHeight="1" x14ac:dyDescent="0.25">
      <c r="A1526" s="478" t="s">
        <v>4772</v>
      </c>
      <c r="B1526" s="479" t="s">
        <v>4773</v>
      </c>
      <c r="C1526" s="480" t="s">
        <v>8</v>
      </c>
      <c r="D1526" s="481">
        <v>24000</v>
      </c>
      <c r="E1526" s="479" t="s">
        <v>696</v>
      </c>
    </row>
    <row r="1527" spans="1:5" ht="26.2" customHeight="1" x14ac:dyDescent="0.25">
      <c r="A1527" s="478" t="s">
        <v>4774</v>
      </c>
      <c r="B1527" s="479" t="s">
        <v>4775</v>
      </c>
      <c r="C1527" s="480" t="s">
        <v>8</v>
      </c>
      <c r="D1527" s="481">
        <v>24000</v>
      </c>
      <c r="E1527" s="479" t="s">
        <v>696</v>
      </c>
    </row>
    <row r="1528" spans="1:5" ht="26.2" customHeight="1" x14ac:dyDescent="0.25">
      <c r="A1528" s="478" t="s">
        <v>4776</v>
      </c>
      <c r="B1528" s="479" t="s">
        <v>4777</v>
      </c>
      <c r="C1528" s="480" t="s">
        <v>8</v>
      </c>
      <c r="D1528" s="481">
        <v>24000</v>
      </c>
      <c r="E1528" s="479" t="s">
        <v>696</v>
      </c>
    </row>
    <row r="1529" spans="1:5" ht="26.2" customHeight="1" x14ac:dyDescent="0.25">
      <c r="A1529" s="478" t="s">
        <v>4778</v>
      </c>
      <c r="B1529" s="479" t="s">
        <v>4779</v>
      </c>
      <c r="C1529" s="480" t="s">
        <v>8</v>
      </c>
      <c r="D1529" s="481">
        <v>24000</v>
      </c>
      <c r="E1529" s="479" t="s">
        <v>696</v>
      </c>
    </row>
    <row r="1530" spans="1:5" ht="26.2" customHeight="1" x14ac:dyDescent="0.25">
      <c r="A1530" s="478" t="s">
        <v>4780</v>
      </c>
      <c r="B1530" s="479" t="s">
        <v>4781</v>
      </c>
      <c r="C1530" s="480" t="s">
        <v>8</v>
      </c>
      <c r="D1530" s="481">
        <v>24000</v>
      </c>
      <c r="E1530" s="479" t="s">
        <v>696</v>
      </c>
    </row>
    <row r="1531" spans="1:5" ht="26.2" customHeight="1" x14ac:dyDescent="0.25">
      <c r="A1531" s="478" t="s">
        <v>4782</v>
      </c>
      <c r="B1531" s="479" t="s">
        <v>4783</v>
      </c>
      <c r="C1531" s="480" t="s">
        <v>8</v>
      </c>
      <c r="D1531" s="481">
        <v>24000</v>
      </c>
      <c r="E1531" s="479" t="s">
        <v>696</v>
      </c>
    </row>
    <row r="1532" spans="1:5" ht="26.2" customHeight="1" x14ac:dyDescent="0.25">
      <c r="A1532" s="478" t="s">
        <v>4784</v>
      </c>
      <c r="B1532" s="479" t="s">
        <v>4785</v>
      </c>
      <c r="C1532" s="480" t="s">
        <v>8</v>
      </c>
      <c r="D1532" s="481">
        <v>24000</v>
      </c>
      <c r="E1532" s="479" t="s">
        <v>696</v>
      </c>
    </row>
    <row r="1533" spans="1:5" ht="26.2" customHeight="1" x14ac:dyDescent="0.25">
      <c r="A1533" s="478" t="s">
        <v>4786</v>
      </c>
      <c r="B1533" s="479" t="s">
        <v>4787</v>
      </c>
      <c r="C1533" s="480" t="s">
        <v>8</v>
      </c>
      <c r="D1533" s="481">
        <v>24000</v>
      </c>
      <c r="E1533" s="479" t="s">
        <v>696</v>
      </c>
    </row>
    <row r="1534" spans="1:5" ht="26.2" customHeight="1" x14ac:dyDescent="0.25">
      <c r="A1534" s="478" t="s">
        <v>4788</v>
      </c>
      <c r="B1534" s="479" t="s">
        <v>4789</v>
      </c>
      <c r="C1534" s="480" t="s">
        <v>8</v>
      </c>
      <c r="D1534" s="481">
        <v>24000</v>
      </c>
      <c r="E1534" s="479" t="s">
        <v>696</v>
      </c>
    </row>
    <row r="1535" spans="1:5" ht="26.2" customHeight="1" x14ac:dyDescent="0.25">
      <c r="A1535" s="478" t="s">
        <v>4790</v>
      </c>
      <c r="B1535" s="479" t="s">
        <v>4791</v>
      </c>
      <c r="C1535" s="480" t="s">
        <v>8</v>
      </c>
      <c r="D1535" s="481">
        <v>24000</v>
      </c>
      <c r="E1535" s="479" t="s">
        <v>696</v>
      </c>
    </row>
    <row r="1536" spans="1:5" ht="26.2" customHeight="1" x14ac:dyDescent="0.25">
      <c r="A1536" s="478" t="s">
        <v>4792</v>
      </c>
      <c r="B1536" s="479" t="s">
        <v>4793</v>
      </c>
      <c r="C1536" s="480" t="s">
        <v>8</v>
      </c>
      <c r="D1536" s="481">
        <v>24000</v>
      </c>
      <c r="E1536" s="479" t="s">
        <v>696</v>
      </c>
    </row>
    <row r="1537" spans="1:5" ht="26.2" customHeight="1" x14ac:dyDescent="0.25">
      <c r="A1537" s="478" t="s">
        <v>4794</v>
      </c>
      <c r="B1537" s="479" t="s">
        <v>4795</v>
      </c>
      <c r="C1537" s="480" t="s">
        <v>8</v>
      </c>
      <c r="D1537" s="481">
        <v>24000</v>
      </c>
      <c r="E1537" s="479" t="s">
        <v>696</v>
      </c>
    </row>
    <row r="1538" spans="1:5" ht="26.2" customHeight="1" x14ac:dyDescent="0.25">
      <c r="A1538" s="478" t="s">
        <v>4796</v>
      </c>
      <c r="B1538" s="479" t="s">
        <v>4797</v>
      </c>
      <c r="C1538" s="480" t="s">
        <v>8</v>
      </c>
      <c r="D1538" s="481">
        <v>24000</v>
      </c>
      <c r="E1538" s="479" t="s">
        <v>696</v>
      </c>
    </row>
    <row r="1539" spans="1:5" ht="26.2" customHeight="1" x14ac:dyDescent="0.25">
      <c r="A1539" s="478" t="s">
        <v>4798</v>
      </c>
      <c r="B1539" s="479" t="s">
        <v>4799</v>
      </c>
      <c r="C1539" s="480" t="s">
        <v>8</v>
      </c>
      <c r="D1539" s="481">
        <v>24000</v>
      </c>
      <c r="E1539" s="479" t="s">
        <v>696</v>
      </c>
    </row>
    <row r="1540" spans="1:5" ht="26.2" customHeight="1" x14ac:dyDescent="0.25">
      <c r="A1540" s="478" t="s">
        <v>4800</v>
      </c>
      <c r="B1540" s="479" t="s">
        <v>4801</v>
      </c>
      <c r="C1540" s="480" t="s">
        <v>8</v>
      </c>
      <c r="D1540" s="481">
        <v>24000</v>
      </c>
      <c r="E1540" s="479" t="s">
        <v>696</v>
      </c>
    </row>
    <row r="1541" spans="1:5" ht="26.2" customHeight="1" x14ac:dyDescent="0.25">
      <c r="A1541" s="478" t="s">
        <v>4802</v>
      </c>
      <c r="B1541" s="479" t="s">
        <v>4803</v>
      </c>
      <c r="C1541" s="480" t="s">
        <v>267</v>
      </c>
      <c r="D1541" s="481">
        <v>490000</v>
      </c>
      <c r="E1541" s="479" t="s">
        <v>721</v>
      </c>
    </row>
    <row r="1542" spans="1:5" ht="26.2" customHeight="1" x14ac:dyDescent="0.25">
      <c r="A1542" s="478" t="s">
        <v>4804</v>
      </c>
      <c r="B1542" s="479" t="s">
        <v>4805</v>
      </c>
      <c r="C1542" s="480" t="s">
        <v>21</v>
      </c>
      <c r="D1542" s="481">
        <v>3182.1</v>
      </c>
      <c r="E1542" s="479" t="s">
        <v>6877</v>
      </c>
    </row>
    <row r="1543" spans="1:5" ht="26.2" customHeight="1" x14ac:dyDescent="0.25">
      <c r="A1543" s="478" t="s">
        <v>4806</v>
      </c>
      <c r="B1543" s="479" t="s">
        <v>4807</v>
      </c>
      <c r="C1543" s="480" t="s">
        <v>1565</v>
      </c>
      <c r="D1543" s="481">
        <v>2900</v>
      </c>
      <c r="E1543" s="479" t="s">
        <v>721</v>
      </c>
    </row>
    <row r="1544" spans="1:5" ht="26.2" customHeight="1" x14ac:dyDescent="0.25">
      <c r="A1544" s="478" t="s">
        <v>4808</v>
      </c>
      <c r="B1544" s="479" t="s">
        <v>4809</v>
      </c>
      <c r="C1544" s="480" t="s">
        <v>267</v>
      </c>
      <c r="D1544" s="481">
        <v>6000</v>
      </c>
      <c r="E1544" s="479" t="s">
        <v>2243</v>
      </c>
    </row>
    <row r="1545" spans="1:5" ht="26.2" customHeight="1" x14ac:dyDescent="0.25">
      <c r="A1545" s="478" t="s">
        <v>4811</v>
      </c>
      <c r="B1545" s="479" t="s">
        <v>4812</v>
      </c>
      <c r="C1545" s="480" t="s">
        <v>256</v>
      </c>
      <c r="D1545" s="481">
        <v>9000</v>
      </c>
      <c r="E1545" s="479" t="s">
        <v>3151</v>
      </c>
    </row>
    <row r="1546" spans="1:5" ht="26.2" customHeight="1" x14ac:dyDescent="0.25">
      <c r="A1546" s="478" t="s">
        <v>4813</v>
      </c>
      <c r="B1546" s="479" t="s">
        <v>4812</v>
      </c>
      <c r="C1546" s="480" t="s">
        <v>262</v>
      </c>
      <c r="D1546" s="481">
        <v>1680</v>
      </c>
      <c r="E1546" s="479" t="s">
        <v>3151</v>
      </c>
    </row>
    <row r="1547" spans="1:5" ht="26.2" customHeight="1" x14ac:dyDescent="0.25">
      <c r="A1547" s="478" t="s">
        <v>4814</v>
      </c>
      <c r="B1547" s="479" t="s">
        <v>4815</v>
      </c>
      <c r="C1547" s="480" t="s">
        <v>265</v>
      </c>
      <c r="D1547" s="481">
        <v>55000</v>
      </c>
      <c r="E1547" s="479" t="s">
        <v>6821</v>
      </c>
    </row>
    <row r="1548" spans="1:5" ht="26.2" customHeight="1" x14ac:dyDescent="0.25">
      <c r="A1548" s="478" t="s">
        <v>4816</v>
      </c>
      <c r="B1548" s="479" t="s">
        <v>4817</v>
      </c>
      <c r="C1548" s="480" t="s">
        <v>256</v>
      </c>
      <c r="D1548" s="481">
        <v>118.56</v>
      </c>
      <c r="E1548" s="479" t="s">
        <v>4818</v>
      </c>
    </row>
    <row r="1549" spans="1:5" ht="26.2" customHeight="1" x14ac:dyDescent="0.25">
      <c r="A1549" s="478" t="s">
        <v>4819</v>
      </c>
      <c r="B1549" s="479" t="s">
        <v>4820</v>
      </c>
      <c r="C1549" s="480" t="s">
        <v>267</v>
      </c>
      <c r="D1549" s="481">
        <v>10500</v>
      </c>
      <c r="E1549" s="479" t="s">
        <v>1741</v>
      </c>
    </row>
    <row r="1550" spans="1:5" ht="26.2" customHeight="1" x14ac:dyDescent="0.25">
      <c r="A1550" s="478" t="s">
        <v>4821</v>
      </c>
      <c r="B1550" s="479" t="s">
        <v>4822</v>
      </c>
      <c r="C1550" s="480" t="s">
        <v>267</v>
      </c>
      <c r="D1550" s="481">
        <v>33424.18</v>
      </c>
      <c r="E1550" s="479" t="s">
        <v>2240</v>
      </c>
    </row>
    <row r="1551" spans="1:5" ht="26.2" customHeight="1" x14ac:dyDescent="0.25">
      <c r="A1551" s="864" t="s">
        <v>4823</v>
      </c>
      <c r="B1551" s="865" t="s">
        <v>4824</v>
      </c>
      <c r="C1551" s="866" t="s">
        <v>258</v>
      </c>
      <c r="D1551" s="867">
        <v>230.75</v>
      </c>
      <c r="E1551" s="865" t="s">
        <v>4459</v>
      </c>
    </row>
    <row r="1552" spans="1:5" ht="26.2" customHeight="1" x14ac:dyDescent="0.25">
      <c r="A1552" s="493" t="s">
        <v>4825</v>
      </c>
      <c r="B1552" s="861" t="s">
        <v>4826</v>
      </c>
      <c r="C1552" s="862" t="s">
        <v>262</v>
      </c>
      <c r="D1552" s="863">
        <v>9.23</v>
      </c>
      <c r="E1552" s="861" t="s">
        <v>4459</v>
      </c>
    </row>
    <row r="1553" spans="1:5" ht="26.2" customHeight="1" x14ac:dyDescent="0.25">
      <c r="A1553" s="478" t="s">
        <v>4827</v>
      </c>
      <c r="B1553" s="479" t="s">
        <v>4828</v>
      </c>
      <c r="C1553" s="480" t="s">
        <v>258</v>
      </c>
      <c r="D1553" s="481">
        <v>13</v>
      </c>
      <c r="E1553" s="479" t="s">
        <v>4829</v>
      </c>
    </row>
    <row r="1554" spans="1:5" ht="26.2" customHeight="1" x14ac:dyDescent="0.25">
      <c r="A1554" s="478" t="s">
        <v>4830</v>
      </c>
      <c r="B1554" s="479" t="s">
        <v>4831</v>
      </c>
      <c r="C1554" s="480" t="s">
        <v>262</v>
      </c>
      <c r="D1554" s="481">
        <v>0.52</v>
      </c>
      <c r="E1554" s="479" t="s">
        <v>4829</v>
      </c>
    </row>
    <row r="1555" spans="1:5" ht="26.2" customHeight="1" x14ac:dyDescent="0.25">
      <c r="A1555" s="478" t="s">
        <v>4832</v>
      </c>
      <c r="B1555" s="479" t="s">
        <v>4833</v>
      </c>
      <c r="C1555" s="480" t="s">
        <v>274</v>
      </c>
      <c r="D1555" s="481">
        <v>2000</v>
      </c>
      <c r="E1555" s="479" t="s">
        <v>1211</v>
      </c>
    </row>
    <row r="1556" spans="1:5" ht="26.2" customHeight="1" x14ac:dyDescent="0.25">
      <c r="A1556" s="478" t="s">
        <v>4834</v>
      </c>
      <c r="B1556" s="479" t="s">
        <v>4835</v>
      </c>
      <c r="C1556" s="480" t="s">
        <v>274</v>
      </c>
      <c r="D1556" s="481">
        <v>3000</v>
      </c>
      <c r="E1556" s="479" t="s">
        <v>1211</v>
      </c>
    </row>
    <row r="1557" spans="1:5" ht="26.2" customHeight="1" x14ac:dyDescent="0.25">
      <c r="A1557" s="478" t="s">
        <v>4837</v>
      </c>
      <c r="B1557" s="479" t="s">
        <v>4838</v>
      </c>
      <c r="C1557" s="480" t="s">
        <v>266</v>
      </c>
      <c r="D1557" s="481">
        <v>1281000</v>
      </c>
      <c r="E1557" s="479" t="s">
        <v>1170</v>
      </c>
    </row>
    <row r="1558" spans="1:5" ht="26.2" customHeight="1" x14ac:dyDescent="0.25">
      <c r="A1558" s="478" t="s">
        <v>4839</v>
      </c>
      <c r="B1558" s="479" t="s">
        <v>4840</v>
      </c>
      <c r="C1558" s="480" t="s">
        <v>258</v>
      </c>
      <c r="D1558" s="481">
        <v>9256.2000000000007</v>
      </c>
      <c r="E1558" s="479" t="s">
        <v>4841</v>
      </c>
    </row>
    <row r="1559" spans="1:5" ht="26.2" customHeight="1" x14ac:dyDescent="0.25">
      <c r="A1559" s="478" t="s">
        <v>4842</v>
      </c>
      <c r="B1559" s="479" t="s">
        <v>4843</v>
      </c>
      <c r="C1559" s="480" t="s">
        <v>262</v>
      </c>
      <c r="D1559" s="481">
        <v>1943.8</v>
      </c>
      <c r="E1559" s="479" t="s">
        <v>4841</v>
      </c>
    </row>
    <row r="1560" spans="1:5" ht="26.2" customHeight="1" x14ac:dyDescent="0.25">
      <c r="A1560" s="478" t="s">
        <v>4844</v>
      </c>
      <c r="B1560" s="479" t="s">
        <v>4845</v>
      </c>
      <c r="C1560" s="480" t="s">
        <v>265</v>
      </c>
      <c r="D1560" s="481">
        <v>234420</v>
      </c>
      <c r="E1560" s="479" t="s">
        <v>1170</v>
      </c>
    </row>
    <row r="1561" spans="1:5" ht="26.2" customHeight="1" x14ac:dyDescent="0.25">
      <c r="A1561" s="478" t="s">
        <v>4846</v>
      </c>
      <c r="B1561" s="479" t="s">
        <v>4847</v>
      </c>
      <c r="C1561" s="480" t="s">
        <v>256</v>
      </c>
      <c r="D1561" s="481">
        <v>26942.15</v>
      </c>
      <c r="E1561" s="479" t="s">
        <v>2207</v>
      </c>
    </row>
    <row r="1562" spans="1:5" ht="26.2" customHeight="1" x14ac:dyDescent="0.25">
      <c r="A1562" s="478" t="s">
        <v>4848</v>
      </c>
      <c r="B1562" s="479" t="s">
        <v>4847</v>
      </c>
      <c r="C1562" s="480" t="s">
        <v>262</v>
      </c>
      <c r="D1562" s="481">
        <v>5657.85</v>
      </c>
      <c r="E1562" s="479" t="s">
        <v>2207</v>
      </c>
    </row>
    <row r="1563" spans="1:5" ht="26.2" customHeight="1" x14ac:dyDescent="0.25">
      <c r="A1563" s="478" t="s">
        <v>4849</v>
      </c>
      <c r="B1563" s="479" t="s">
        <v>4850</v>
      </c>
      <c r="C1563" s="480" t="s">
        <v>275</v>
      </c>
      <c r="D1563" s="481">
        <v>5752.43</v>
      </c>
      <c r="E1563" s="479" t="s">
        <v>1264</v>
      </c>
    </row>
    <row r="1564" spans="1:5" ht="26.2" customHeight="1" x14ac:dyDescent="0.25">
      <c r="A1564" s="478" t="s">
        <v>4851</v>
      </c>
      <c r="B1564" s="479" t="s">
        <v>4852</v>
      </c>
      <c r="C1564" s="480" t="s">
        <v>257</v>
      </c>
      <c r="D1564" s="481">
        <v>765.6</v>
      </c>
      <c r="E1564" s="479" t="s">
        <v>4853</v>
      </c>
    </row>
    <row r="1565" spans="1:5" ht="26.2" customHeight="1" x14ac:dyDescent="0.25">
      <c r="A1565" s="478" t="s">
        <v>4854</v>
      </c>
      <c r="B1565" s="479" t="s">
        <v>4855</v>
      </c>
      <c r="C1565" s="480" t="s">
        <v>262</v>
      </c>
      <c r="D1565" s="481">
        <v>160.78</v>
      </c>
      <c r="E1565" s="479" t="s">
        <v>4853</v>
      </c>
    </row>
    <row r="1566" spans="1:5" ht="26.2" customHeight="1" x14ac:dyDescent="0.25">
      <c r="A1566" s="478" t="s">
        <v>4857</v>
      </c>
      <c r="B1566" s="479" t="s">
        <v>6878</v>
      </c>
      <c r="C1566" s="480" t="s">
        <v>257</v>
      </c>
      <c r="D1566" s="481">
        <v>197.18</v>
      </c>
      <c r="E1566" s="479" t="s">
        <v>6879</v>
      </c>
    </row>
    <row r="1567" spans="1:5" ht="26.2" customHeight="1" x14ac:dyDescent="0.25">
      <c r="A1567" s="478" t="s">
        <v>4858</v>
      </c>
      <c r="B1567" s="479" t="s">
        <v>6880</v>
      </c>
      <c r="C1567" s="480" t="s">
        <v>257</v>
      </c>
      <c r="D1567" s="481">
        <v>50</v>
      </c>
      <c r="E1567" s="479" t="s">
        <v>4859</v>
      </c>
    </row>
    <row r="1568" spans="1:5" ht="26.2" customHeight="1" x14ac:dyDescent="0.25">
      <c r="A1568" s="478" t="s">
        <v>4860</v>
      </c>
      <c r="B1568" s="479" t="s">
        <v>6880</v>
      </c>
      <c r="C1568" s="480" t="s">
        <v>262</v>
      </c>
      <c r="D1568" s="481">
        <v>10.5</v>
      </c>
      <c r="E1568" s="479" t="s">
        <v>4859</v>
      </c>
    </row>
    <row r="1569" spans="1:5" ht="26.2" customHeight="1" x14ac:dyDescent="0.25">
      <c r="A1569" s="478" t="s">
        <v>4862</v>
      </c>
      <c r="B1569" s="479" t="s">
        <v>4863</v>
      </c>
      <c r="C1569" s="480" t="s">
        <v>1565</v>
      </c>
      <c r="D1569" s="481">
        <v>32107.46</v>
      </c>
      <c r="E1569" s="479" t="s">
        <v>4386</v>
      </c>
    </row>
    <row r="1570" spans="1:5" ht="26.2" customHeight="1" x14ac:dyDescent="0.25">
      <c r="A1570" s="478" t="s">
        <v>4864</v>
      </c>
      <c r="B1570" s="479" t="s">
        <v>4865</v>
      </c>
      <c r="C1570" s="480" t="s">
        <v>1565</v>
      </c>
      <c r="D1570" s="481">
        <v>66960</v>
      </c>
      <c r="E1570" s="479" t="s">
        <v>4866</v>
      </c>
    </row>
    <row r="1571" spans="1:5" ht="26.2" customHeight="1" x14ac:dyDescent="0.25">
      <c r="A1571" s="478" t="s">
        <v>4867</v>
      </c>
      <c r="B1571" s="479" t="s">
        <v>4868</v>
      </c>
      <c r="C1571" s="480" t="s">
        <v>1565</v>
      </c>
      <c r="D1571" s="481">
        <v>6204.33</v>
      </c>
      <c r="E1571" s="479" t="s">
        <v>1170</v>
      </c>
    </row>
    <row r="1572" spans="1:5" ht="26.2" customHeight="1" x14ac:dyDescent="0.25">
      <c r="A1572" s="478" t="s">
        <v>4869</v>
      </c>
      <c r="B1572" s="479" t="s">
        <v>4868</v>
      </c>
      <c r="C1572" s="480" t="s">
        <v>1565</v>
      </c>
      <c r="D1572" s="481">
        <v>71272.33</v>
      </c>
      <c r="E1572" s="479" t="s">
        <v>1170</v>
      </c>
    </row>
    <row r="1573" spans="1:5" ht="26.2" customHeight="1" x14ac:dyDescent="0.25">
      <c r="A1573" s="478" t="s">
        <v>4870</v>
      </c>
      <c r="B1573" s="479" t="s">
        <v>4868</v>
      </c>
      <c r="C1573" s="480" t="s">
        <v>1565</v>
      </c>
      <c r="D1573" s="481">
        <v>71272.34</v>
      </c>
      <c r="E1573" s="479" t="s">
        <v>1170</v>
      </c>
    </row>
    <row r="1574" spans="1:5" ht="26.2" customHeight="1" x14ac:dyDescent="0.25">
      <c r="A1574" s="478" t="s">
        <v>4872</v>
      </c>
      <c r="B1574" s="479" t="s">
        <v>2273</v>
      </c>
      <c r="C1574" s="480" t="s">
        <v>273</v>
      </c>
      <c r="D1574" s="481">
        <v>613341</v>
      </c>
      <c r="E1574" s="479" t="s">
        <v>1211</v>
      </c>
    </row>
    <row r="1575" spans="1:5" ht="26.2" customHeight="1" x14ac:dyDescent="0.25">
      <c r="A1575" s="478" t="s">
        <v>4874</v>
      </c>
      <c r="B1575" s="479" t="s">
        <v>4875</v>
      </c>
      <c r="C1575" s="480" t="s">
        <v>267</v>
      </c>
      <c r="D1575" s="481">
        <v>47500</v>
      </c>
      <c r="E1575" s="479" t="s">
        <v>2238</v>
      </c>
    </row>
    <row r="1576" spans="1:5" ht="26.2" customHeight="1" x14ac:dyDescent="0.25">
      <c r="A1576" s="478" t="s">
        <v>4876</v>
      </c>
      <c r="B1576" s="479" t="s">
        <v>4877</v>
      </c>
      <c r="C1576" s="480" t="s">
        <v>256</v>
      </c>
      <c r="D1576" s="481">
        <v>4000</v>
      </c>
      <c r="E1576" s="479" t="s">
        <v>4878</v>
      </c>
    </row>
    <row r="1577" spans="1:5" ht="26.2" customHeight="1" x14ac:dyDescent="0.25">
      <c r="A1577" s="478" t="s">
        <v>4879</v>
      </c>
      <c r="B1577" s="479" t="s">
        <v>4880</v>
      </c>
      <c r="C1577" s="480" t="s">
        <v>262</v>
      </c>
      <c r="D1577" s="481">
        <v>810</v>
      </c>
      <c r="E1577" s="479" t="s">
        <v>4878</v>
      </c>
    </row>
    <row r="1578" spans="1:5" ht="26.2" customHeight="1" x14ac:dyDescent="0.25">
      <c r="A1578" s="478" t="s">
        <v>4882</v>
      </c>
      <c r="B1578" s="479" t="s">
        <v>4883</v>
      </c>
      <c r="C1578" s="480" t="s">
        <v>267</v>
      </c>
      <c r="D1578" s="481">
        <v>11000</v>
      </c>
      <c r="E1578" s="479" t="s">
        <v>696</v>
      </c>
    </row>
    <row r="1579" spans="1:5" ht="26.2" customHeight="1" x14ac:dyDescent="0.25">
      <c r="A1579" s="478" t="s">
        <v>4884</v>
      </c>
      <c r="B1579" s="479" t="s">
        <v>4885</v>
      </c>
      <c r="C1579" s="480" t="s">
        <v>275</v>
      </c>
      <c r="D1579" s="481">
        <v>1749.82</v>
      </c>
      <c r="E1579" s="479" t="s">
        <v>2551</v>
      </c>
    </row>
    <row r="1580" spans="1:5" ht="26.2" customHeight="1" x14ac:dyDescent="0.25">
      <c r="A1580" s="478" t="s">
        <v>4886</v>
      </c>
      <c r="B1580" s="479" t="s">
        <v>4887</v>
      </c>
      <c r="C1580" s="480" t="s">
        <v>275</v>
      </c>
      <c r="D1580" s="481">
        <v>100000</v>
      </c>
      <c r="E1580" s="479" t="s">
        <v>4888</v>
      </c>
    </row>
    <row r="1581" spans="1:5" ht="26.2" customHeight="1" x14ac:dyDescent="0.25">
      <c r="A1581" s="478" t="s">
        <v>4889</v>
      </c>
      <c r="B1581" s="479" t="s">
        <v>4890</v>
      </c>
      <c r="C1581" s="480" t="s">
        <v>256</v>
      </c>
      <c r="D1581" s="481">
        <v>5500</v>
      </c>
      <c r="E1581" s="479" t="s">
        <v>4891</v>
      </c>
    </row>
    <row r="1582" spans="1:5" ht="26.2" customHeight="1" x14ac:dyDescent="0.25">
      <c r="A1582" s="478" t="s">
        <v>4892</v>
      </c>
      <c r="B1582" s="479" t="s">
        <v>4893</v>
      </c>
      <c r="C1582" s="480" t="s">
        <v>257</v>
      </c>
      <c r="D1582" s="481">
        <v>135</v>
      </c>
      <c r="E1582" s="479" t="s">
        <v>4894</v>
      </c>
    </row>
    <row r="1583" spans="1:5" ht="26.2" customHeight="1" x14ac:dyDescent="0.25">
      <c r="A1583" s="478" t="s">
        <v>4895</v>
      </c>
      <c r="B1583" s="479" t="s">
        <v>4896</v>
      </c>
      <c r="C1583" s="480" t="s">
        <v>262</v>
      </c>
      <c r="D1583" s="481">
        <v>28.35</v>
      </c>
      <c r="E1583" s="479" t="s">
        <v>4894</v>
      </c>
    </row>
    <row r="1584" spans="1:5" ht="26.2" customHeight="1" x14ac:dyDescent="0.25">
      <c r="A1584" s="478" t="s">
        <v>4897</v>
      </c>
      <c r="B1584" s="479" t="s">
        <v>4898</v>
      </c>
      <c r="C1584" s="480" t="s">
        <v>1565</v>
      </c>
      <c r="D1584" s="481">
        <v>48431.7</v>
      </c>
      <c r="E1584" s="479" t="s">
        <v>2746</v>
      </c>
    </row>
    <row r="1585" spans="1:5" ht="26.2" customHeight="1" x14ac:dyDescent="0.25">
      <c r="A1585" s="478" t="s">
        <v>4899</v>
      </c>
      <c r="B1585" s="479" t="s">
        <v>4900</v>
      </c>
      <c r="C1585" s="480" t="s">
        <v>267</v>
      </c>
      <c r="D1585" s="481">
        <v>73333.33</v>
      </c>
      <c r="E1585" s="479" t="s">
        <v>714</v>
      </c>
    </row>
    <row r="1586" spans="1:5" ht="26.2" customHeight="1" x14ac:dyDescent="0.25">
      <c r="A1586" s="478" t="s">
        <v>4902</v>
      </c>
      <c r="B1586" s="479" t="s">
        <v>4903</v>
      </c>
      <c r="C1586" s="480" t="s">
        <v>256</v>
      </c>
      <c r="D1586" s="481">
        <v>4920</v>
      </c>
      <c r="E1586" s="479" t="s">
        <v>1555</v>
      </c>
    </row>
    <row r="1587" spans="1:5" ht="26.2" customHeight="1" x14ac:dyDescent="0.25">
      <c r="A1587" s="478" t="s">
        <v>4904</v>
      </c>
      <c r="B1587" s="479" t="s">
        <v>4905</v>
      </c>
      <c r="C1587" s="480" t="s">
        <v>256</v>
      </c>
      <c r="D1587" s="481">
        <v>11850</v>
      </c>
      <c r="E1587" s="479" t="s">
        <v>3674</v>
      </c>
    </row>
    <row r="1588" spans="1:5" ht="26.2" customHeight="1" x14ac:dyDescent="0.25">
      <c r="A1588" s="478" t="s">
        <v>4906</v>
      </c>
      <c r="B1588" s="479" t="s">
        <v>4907</v>
      </c>
      <c r="C1588" s="480" t="s">
        <v>256</v>
      </c>
      <c r="D1588" s="481">
        <v>1820</v>
      </c>
      <c r="E1588" s="479" t="s">
        <v>4908</v>
      </c>
    </row>
    <row r="1589" spans="1:5" ht="26.2" customHeight="1" x14ac:dyDescent="0.25">
      <c r="A1589" s="478" t="s">
        <v>4909</v>
      </c>
      <c r="B1589" s="479" t="s">
        <v>4910</v>
      </c>
      <c r="C1589" s="480" t="s">
        <v>265</v>
      </c>
      <c r="D1589" s="481">
        <v>31747.86</v>
      </c>
      <c r="E1589" s="479" t="s">
        <v>4911</v>
      </c>
    </row>
    <row r="1590" spans="1:5" ht="26.2" customHeight="1" x14ac:dyDescent="0.25">
      <c r="A1590" s="478" t="s">
        <v>4912</v>
      </c>
      <c r="B1590" s="479" t="s">
        <v>4913</v>
      </c>
      <c r="C1590" s="480" t="s">
        <v>262</v>
      </c>
      <c r="D1590" s="481">
        <v>1260</v>
      </c>
      <c r="E1590" s="479" t="s">
        <v>1159</v>
      </c>
    </row>
    <row r="1591" spans="1:5" ht="26.2" customHeight="1" x14ac:dyDescent="0.25">
      <c r="A1591" s="478" t="s">
        <v>4914</v>
      </c>
      <c r="B1591" s="479" t="s">
        <v>4915</v>
      </c>
      <c r="C1591" s="480" t="s">
        <v>256</v>
      </c>
      <c r="D1591" s="481">
        <v>4000</v>
      </c>
      <c r="E1591" s="479" t="s">
        <v>4916</v>
      </c>
    </row>
    <row r="1592" spans="1:5" ht="26.2" customHeight="1" x14ac:dyDescent="0.25">
      <c r="A1592" s="478" t="s">
        <v>4917</v>
      </c>
      <c r="B1592" s="479" t="s">
        <v>4918</v>
      </c>
      <c r="C1592" s="480" t="s">
        <v>262</v>
      </c>
      <c r="D1592" s="481">
        <v>880</v>
      </c>
      <c r="E1592" s="479" t="s">
        <v>4916</v>
      </c>
    </row>
    <row r="1593" spans="1:5" ht="26.2" customHeight="1" x14ac:dyDescent="0.25">
      <c r="A1593" s="478" t="s">
        <v>4919</v>
      </c>
      <c r="B1593" s="479" t="s">
        <v>4920</v>
      </c>
      <c r="C1593" s="480" t="s">
        <v>267</v>
      </c>
      <c r="D1593" s="481">
        <v>10000</v>
      </c>
      <c r="E1593" s="479" t="s">
        <v>2235</v>
      </c>
    </row>
    <row r="1594" spans="1:5" ht="26.2" customHeight="1" x14ac:dyDescent="0.25">
      <c r="A1594" s="478" t="s">
        <v>4921</v>
      </c>
      <c r="B1594" s="479" t="s">
        <v>4922</v>
      </c>
      <c r="C1594" s="480" t="s">
        <v>267</v>
      </c>
      <c r="D1594" s="481">
        <v>1833.34</v>
      </c>
      <c r="E1594" s="479" t="s">
        <v>2234</v>
      </c>
    </row>
    <row r="1595" spans="1:5" ht="26.2" customHeight="1" x14ac:dyDescent="0.25">
      <c r="A1595" s="478" t="s">
        <v>4923</v>
      </c>
      <c r="B1595" s="479" t="s">
        <v>4924</v>
      </c>
      <c r="C1595" s="480" t="s">
        <v>1565</v>
      </c>
      <c r="D1595" s="481">
        <v>101770</v>
      </c>
      <c r="E1595" s="479" t="s">
        <v>4393</v>
      </c>
    </row>
    <row r="1596" spans="1:5" ht="26.2" customHeight="1" x14ac:dyDescent="0.25">
      <c r="A1596" s="478" t="s">
        <v>4925</v>
      </c>
      <c r="B1596" s="479" t="s">
        <v>4926</v>
      </c>
      <c r="C1596" s="480" t="s">
        <v>1565</v>
      </c>
      <c r="D1596" s="481">
        <v>38520</v>
      </c>
      <c r="E1596" s="479" t="s">
        <v>1916</v>
      </c>
    </row>
    <row r="1597" spans="1:5" ht="26.2" customHeight="1" x14ac:dyDescent="0.25">
      <c r="A1597" s="478" t="s">
        <v>4928</v>
      </c>
      <c r="B1597" s="479" t="s">
        <v>4929</v>
      </c>
      <c r="C1597" s="480" t="s">
        <v>262</v>
      </c>
      <c r="D1597" s="481">
        <v>6.03</v>
      </c>
      <c r="E1597" s="479" t="s">
        <v>4737</v>
      </c>
    </row>
    <row r="1598" spans="1:5" ht="26.2" customHeight="1" x14ac:dyDescent="0.25">
      <c r="A1598" s="478" t="s">
        <v>4930</v>
      </c>
      <c r="B1598" s="479" t="s">
        <v>4931</v>
      </c>
      <c r="C1598" s="480" t="s">
        <v>275</v>
      </c>
      <c r="D1598" s="481">
        <v>7800</v>
      </c>
      <c r="E1598" s="479" t="s">
        <v>4932</v>
      </c>
    </row>
    <row r="1599" spans="1:5" ht="26.2" customHeight="1" x14ac:dyDescent="0.25">
      <c r="A1599" s="478" t="s">
        <v>4933</v>
      </c>
      <c r="B1599" s="479" t="s">
        <v>4934</v>
      </c>
      <c r="C1599" s="480" t="s">
        <v>1565</v>
      </c>
      <c r="D1599" s="481">
        <v>62518.29</v>
      </c>
      <c r="E1599" s="479" t="s">
        <v>4935</v>
      </c>
    </row>
    <row r="1600" spans="1:5" ht="26.2" customHeight="1" x14ac:dyDescent="0.25">
      <c r="A1600" s="478" t="s">
        <v>4936</v>
      </c>
      <c r="B1600" s="479" t="s">
        <v>4937</v>
      </c>
      <c r="C1600" s="480" t="s">
        <v>8</v>
      </c>
      <c r="D1600" s="481">
        <v>10000</v>
      </c>
      <c r="E1600" s="479" t="s">
        <v>714</v>
      </c>
    </row>
    <row r="1601" spans="1:5" ht="26.2" customHeight="1" x14ac:dyDescent="0.25">
      <c r="A1601" s="864" t="s">
        <v>4938</v>
      </c>
      <c r="B1601" s="865" t="s">
        <v>4939</v>
      </c>
      <c r="C1601" s="866" t="s">
        <v>282</v>
      </c>
      <c r="D1601" s="867">
        <v>1400</v>
      </c>
      <c r="E1601" s="865" t="s">
        <v>6881</v>
      </c>
    </row>
    <row r="1602" spans="1:5" ht="26.2" customHeight="1" x14ac:dyDescent="0.25">
      <c r="A1602" s="493" t="s">
        <v>4941</v>
      </c>
      <c r="B1602" s="861" t="s">
        <v>4942</v>
      </c>
      <c r="C1602" s="862" t="s">
        <v>257</v>
      </c>
      <c r="D1602" s="863">
        <v>29.75</v>
      </c>
      <c r="E1602" s="861" t="s">
        <v>6882</v>
      </c>
    </row>
    <row r="1603" spans="1:5" ht="26.2" customHeight="1" x14ac:dyDescent="0.25">
      <c r="A1603" s="478" t="s">
        <v>4943</v>
      </c>
      <c r="B1603" s="479" t="s">
        <v>4944</v>
      </c>
      <c r="C1603" s="480" t="s">
        <v>262</v>
      </c>
      <c r="D1603" s="481">
        <v>6.25</v>
      </c>
      <c r="E1603" s="479" t="s">
        <v>6882</v>
      </c>
    </row>
    <row r="1604" spans="1:5" ht="26.2" customHeight="1" x14ac:dyDescent="0.25">
      <c r="A1604" s="478" t="s">
        <v>4945</v>
      </c>
      <c r="B1604" s="479" t="s">
        <v>4946</v>
      </c>
      <c r="C1604" s="480" t="s">
        <v>258</v>
      </c>
      <c r="D1604" s="481">
        <v>40.950000000000003</v>
      </c>
      <c r="E1604" s="479" t="s">
        <v>4829</v>
      </c>
    </row>
    <row r="1605" spans="1:5" ht="26.2" customHeight="1" x14ac:dyDescent="0.25">
      <c r="A1605" s="478" t="s">
        <v>4947</v>
      </c>
      <c r="B1605" s="479" t="s">
        <v>4948</v>
      </c>
      <c r="C1605" s="480" t="s">
        <v>262</v>
      </c>
      <c r="D1605" s="481">
        <v>1.64</v>
      </c>
      <c r="E1605" s="479" t="s">
        <v>4829</v>
      </c>
    </row>
    <row r="1606" spans="1:5" ht="26.2" customHeight="1" x14ac:dyDescent="0.25">
      <c r="A1606" s="478" t="s">
        <v>4949</v>
      </c>
      <c r="B1606" s="479" t="s">
        <v>4950</v>
      </c>
      <c r="C1606" s="480" t="s">
        <v>258</v>
      </c>
      <c r="D1606" s="481">
        <v>57.2</v>
      </c>
      <c r="E1606" s="479" t="s">
        <v>4459</v>
      </c>
    </row>
    <row r="1607" spans="1:5" ht="26.2" customHeight="1" x14ac:dyDescent="0.25">
      <c r="A1607" s="478" t="s">
        <v>4951</v>
      </c>
      <c r="B1607" s="479" t="s">
        <v>4952</v>
      </c>
      <c r="C1607" s="480" t="s">
        <v>262</v>
      </c>
      <c r="D1607" s="481">
        <v>2.29</v>
      </c>
      <c r="E1607" s="479" t="s">
        <v>4459</v>
      </c>
    </row>
    <row r="1608" spans="1:5" ht="26.2" customHeight="1" x14ac:dyDescent="0.25">
      <c r="A1608" s="478" t="s">
        <v>4953</v>
      </c>
      <c r="B1608" s="479" t="s">
        <v>4954</v>
      </c>
      <c r="C1608" s="480" t="s">
        <v>8</v>
      </c>
      <c r="D1608" s="481">
        <v>75000</v>
      </c>
      <c r="E1608" s="479" t="s">
        <v>2170</v>
      </c>
    </row>
    <row r="1609" spans="1:5" ht="26.2" customHeight="1" x14ac:dyDescent="0.25">
      <c r="A1609" s="478" t="s">
        <v>4955</v>
      </c>
      <c r="B1609" s="479" t="s">
        <v>4939</v>
      </c>
      <c r="C1609" s="480" t="s">
        <v>282</v>
      </c>
      <c r="D1609" s="481">
        <v>1400</v>
      </c>
      <c r="E1609" s="479" t="s">
        <v>6881</v>
      </c>
    </row>
    <row r="1610" spans="1:5" ht="26.2" customHeight="1" x14ac:dyDescent="0.25">
      <c r="A1610" s="478" t="s">
        <v>4956</v>
      </c>
      <c r="B1610" s="479" t="s">
        <v>6883</v>
      </c>
      <c r="C1610" s="480" t="s">
        <v>1565</v>
      </c>
      <c r="D1610" s="481">
        <v>11807.75</v>
      </c>
      <c r="E1610" s="479" t="s">
        <v>1170</v>
      </c>
    </row>
    <row r="1611" spans="1:5" ht="26.2" customHeight="1" x14ac:dyDescent="0.25">
      <c r="A1611" s="478" t="s">
        <v>4957</v>
      </c>
      <c r="B1611" s="479" t="s">
        <v>4958</v>
      </c>
      <c r="C1611" s="480" t="s">
        <v>267</v>
      </c>
      <c r="D1611" s="481">
        <v>57600</v>
      </c>
      <c r="E1611" s="479" t="s">
        <v>2233</v>
      </c>
    </row>
    <row r="1612" spans="1:5" ht="26.2" customHeight="1" x14ac:dyDescent="0.25">
      <c r="A1612" s="478" t="s">
        <v>4959</v>
      </c>
      <c r="B1612" s="479" t="s">
        <v>4960</v>
      </c>
      <c r="C1612" s="480" t="s">
        <v>267</v>
      </c>
      <c r="D1612" s="481">
        <v>24000</v>
      </c>
      <c r="E1612" s="479" t="s">
        <v>2232</v>
      </c>
    </row>
    <row r="1613" spans="1:5" ht="26.2" customHeight="1" x14ac:dyDescent="0.25">
      <c r="A1613" s="478" t="s">
        <v>4961</v>
      </c>
      <c r="B1613" s="479" t="s">
        <v>4962</v>
      </c>
      <c r="C1613" s="480" t="s">
        <v>267</v>
      </c>
      <c r="D1613" s="481">
        <v>24000</v>
      </c>
      <c r="E1613" s="479" t="s">
        <v>2232</v>
      </c>
    </row>
    <row r="1614" spans="1:5" ht="26.2" customHeight="1" x14ac:dyDescent="0.25">
      <c r="A1614" s="478" t="s">
        <v>4964</v>
      </c>
      <c r="B1614" s="479" t="s">
        <v>4965</v>
      </c>
      <c r="C1614" s="480" t="s">
        <v>256</v>
      </c>
      <c r="D1614" s="481">
        <v>21694.22</v>
      </c>
      <c r="E1614" s="479" t="s">
        <v>2616</v>
      </c>
    </row>
    <row r="1615" spans="1:5" ht="26.2" customHeight="1" x14ac:dyDescent="0.25">
      <c r="A1615" s="478" t="s">
        <v>4966</v>
      </c>
      <c r="B1615" s="479" t="s">
        <v>4967</v>
      </c>
      <c r="C1615" s="480" t="s">
        <v>262</v>
      </c>
      <c r="D1615" s="481">
        <v>4555.79</v>
      </c>
      <c r="E1615" s="479" t="s">
        <v>2616</v>
      </c>
    </row>
    <row r="1616" spans="1:5" ht="26.2" customHeight="1" x14ac:dyDescent="0.25">
      <c r="A1616" s="478" t="s">
        <v>4968</v>
      </c>
      <c r="B1616" s="479" t="s">
        <v>4969</v>
      </c>
      <c r="C1616" s="480" t="s">
        <v>276</v>
      </c>
      <c r="D1616" s="481">
        <v>276.2</v>
      </c>
      <c r="E1616" s="479" t="s">
        <v>1100</v>
      </c>
    </row>
    <row r="1617" spans="1:5" ht="26.2" customHeight="1" x14ac:dyDescent="0.25">
      <c r="A1617" s="478" t="s">
        <v>4970</v>
      </c>
      <c r="B1617" s="479" t="s">
        <v>4971</v>
      </c>
      <c r="C1617" s="480" t="s">
        <v>276</v>
      </c>
      <c r="D1617" s="481">
        <v>185.35</v>
      </c>
      <c r="E1617" s="479" t="s">
        <v>1100</v>
      </c>
    </row>
    <row r="1618" spans="1:5" ht="26.2" customHeight="1" x14ac:dyDescent="0.25">
      <c r="A1618" s="478" t="s">
        <v>4972</v>
      </c>
      <c r="B1618" s="479" t="s">
        <v>6884</v>
      </c>
      <c r="C1618" s="480" t="s">
        <v>276</v>
      </c>
      <c r="D1618" s="481">
        <v>308.14999999999998</v>
      </c>
      <c r="E1618" s="479" t="s">
        <v>1252</v>
      </c>
    </row>
    <row r="1619" spans="1:5" ht="26.2" customHeight="1" x14ac:dyDescent="0.25">
      <c r="A1619" s="478" t="s">
        <v>4973</v>
      </c>
      <c r="B1619" s="479" t="s">
        <v>3853</v>
      </c>
      <c r="C1619" s="480" t="s">
        <v>256</v>
      </c>
      <c r="D1619" s="481">
        <v>15000</v>
      </c>
      <c r="E1619" s="479" t="s">
        <v>4974</v>
      </c>
    </row>
    <row r="1620" spans="1:5" ht="26.2" customHeight="1" x14ac:dyDescent="0.25">
      <c r="A1620" s="478" t="s">
        <v>4975</v>
      </c>
      <c r="B1620" s="479" t="s">
        <v>4976</v>
      </c>
      <c r="C1620" s="480" t="s">
        <v>257</v>
      </c>
      <c r="D1620" s="481">
        <v>2442</v>
      </c>
      <c r="E1620" s="479" t="s">
        <v>4977</v>
      </c>
    </row>
    <row r="1621" spans="1:5" ht="26.2" customHeight="1" x14ac:dyDescent="0.25">
      <c r="A1621" s="478" t="s">
        <v>4978</v>
      </c>
      <c r="B1621" s="479" t="s">
        <v>4979</v>
      </c>
      <c r="C1621" s="480" t="s">
        <v>257</v>
      </c>
      <c r="D1621" s="481">
        <v>5209</v>
      </c>
      <c r="E1621" s="479" t="s">
        <v>4980</v>
      </c>
    </row>
    <row r="1622" spans="1:5" ht="26.2" customHeight="1" x14ac:dyDescent="0.25">
      <c r="A1622" s="478" t="s">
        <v>4981</v>
      </c>
      <c r="B1622" s="479" t="s">
        <v>4982</v>
      </c>
      <c r="C1622" s="480" t="s">
        <v>257</v>
      </c>
      <c r="D1622" s="481">
        <v>3038</v>
      </c>
      <c r="E1622" s="479" t="s">
        <v>4983</v>
      </c>
    </row>
    <row r="1623" spans="1:5" ht="26.2" customHeight="1" x14ac:dyDescent="0.25">
      <c r="A1623" s="478" t="s">
        <v>4984</v>
      </c>
      <c r="B1623" s="479" t="s">
        <v>4985</v>
      </c>
      <c r="C1623" s="480" t="s">
        <v>1565</v>
      </c>
      <c r="D1623" s="481">
        <v>116154</v>
      </c>
      <c r="E1623" s="479" t="s">
        <v>4986</v>
      </c>
    </row>
    <row r="1624" spans="1:5" ht="26.2" customHeight="1" x14ac:dyDescent="0.25">
      <c r="A1624" s="478" t="s">
        <v>4987</v>
      </c>
      <c r="B1624" s="479" t="s">
        <v>4988</v>
      </c>
      <c r="C1624" s="480" t="s">
        <v>258</v>
      </c>
      <c r="D1624" s="481">
        <v>500</v>
      </c>
      <c r="E1624" s="479" t="s">
        <v>1821</v>
      </c>
    </row>
    <row r="1625" spans="1:5" ht="26.2" customHeight="1" x14ac:dyDescent="0.25">
      <c r="A1625" s="478" t="s">
        <v>4989</v>
      </c>
      <c r="B1625" s="479" t="s">
        <v>4988</v>
      </c>
      <c r="C1625" s="480" t="s">
        <v>262</v>
      </c>
      <c r="D1625" s="481">
        <v>110</v>
      </c>
      <c r="E1625" s="479" t="s">
        <v>1821</v>
      </c>
    </row>
    <row r="1626" spans="1:5" ht="26.2" customHeight="1" x14ac:dyDescent="0.25">
      <c r="A1626" s="478" t="s">
        <v>4990</v>
      </c>
      <c r="B1626" s="479" t="s">
        <v>4991</v>
      </c>
      <c r="C1626" s="480" t="s">
        <v>258</v>
      </c>
      <c r="D1626" s="481">
        <v>500</v>
      </c>
      <c r="E1626" s="479" t="s">
        <v>1819</v>
      </c>
    </row>
    <row r="1627" spans="1:5" ht="26.2" customHeight="1" x14ac:dyDescent="0.25">
      <c r="A1627" s="478" t="s">
        <v>4992</v>
      </c>
      <c r="B1627" s="479" t="s">
        <v>4991</v>
      </c>
      <c r="C1627" s="480" t="s">
        <v>262</v>
      </c>
      <c r="D1627" s="481">
        <v>110</v>
      </c>
      <c r="E1627" s="479" t="s">
        <v>1819</v>
      </c>
    </row>
    <row r="1628" spans="1:5" ht="26.2" customHeight="1" x14ac:dyDescent="0.25">
      <c r="A1628" s="478" t="s">
        <v>4995</v>
      </c>
      <c r="B1628" s="479" t="s">
        <v>4996</v>
      </c>
      <c r="C1628" s="480" t="s">
        <v>267</v>
      </c>
      <c r="D1628" s="481">
        <v>86607</v>
      </c>
      <c r="E1628" s="479" t="s">
        <v>2231</v>
      </c>
    </row>
    <row r="1629" spans="1:5" ht="26.2" customHeight="1" x14ac:dyDescent="0.25">
      <c r="A1629" s="478" t="s">
        <v>4997</v>
      </c>
      <c r="B1629" s="479" t="s">
        <v>4998</v>
      </c>
      <c r="C1629" s="480" t="s">
        <v>267</v>
      </c>
      <c r="D1629" s="481">
        <v>49000</v>
      </c>
      <c r="E1629" s="479" t="s">
        <v>1463</v>
      </c>
    </row>
    <row r="1630" spans="1:5" ht="26.2" customHeight="1" x14ac:dyDescent="0.25">
      <c r="A1630" s="478" t="s">
        <v>4999</v>
      </c>
      <c r="B1630" s="479" t="s">
        <v>5000</v>
      </c>
      <c r="C1630" s="480" t="s">
        <v>267</v>
      </c>
      <c r="D1630" s="481">
        <v>30000</v>
      </c>
      <c r="E1630" s="479" t="s">
        <v>2268</v>
      </c>
    </row>
    <row r="1631" spans="1:5" ht="26.2" customHeight="1" x14ac:dyDescent="0.25">
      <c r="A1631" s="478" t="s">
        <v>5001</v>
      </c>
      <c r="B1631" s="479" t="s">
        <v>5002</v>
      </c>
      <c r="C1631" s="480" t="s">
        <v>267</v>
      </c>
      <c r="D1631" s="481">
        <v>28500</v>
      </c>
      <c r="E1631" s="479" t="s">
        <v>2268</v>
      </c>
    </row>
    <row r="1632" spans="1:5" ht="26.2" customHeight="1" x14ac:dyDescent="0.25">
      <c r="A1632" s="478" t="s">
        <v>5003</v>
      </c>
      <c r="B1632" s="479" t="s">
        <v>5004</v>
      </c>
      <c r="C1632" s="480" t="s">
        <v>267</v>
      </c>
      <c r="D1632" s="481">
        <v>77140</v>
      </c>
      <c r="E1632" s="479" t="s">
        <v>2230</v>
      </c>
    </row>
    <row r="1633" spans="1:5" ht="26.2" customHeight="1" x14ac:dyDescent="0.25">
      <c r="A1633" s="478" t="s">
        <v>5005</v>
      </c>
      <c r="B1633" s="479" t="s">
        <v>5006</v>
      </c>
      <c r="C1633" s="480" t="s">
        <v>1565</v>
      </c>
      <c r="D1633" s="481">
        <v>113087</v>
      </c>
      <c r="E1633" s="479" t="s">
        <v>5007</v>
      </c>
    </row>
    <row r="1634" spans="1:5" ht="26.2" customHeight="1" x14ac:dyDescent="0.25">
      <c r="A1634" s="478" t="s">
        <v>5009</v>
      </c>
      <c r="B1634" s="479" t="s">
        <v>5008</v>
      </c>
      <c r="C1634" s="480" t="s">
        <v>256</v>
      </c>
      <c r="D1634" s="481">
        <v>1254</v>
      </c>
      <c r="E1634" s="479" t="s">
        <v>5010</v>
      </c>
    </row>
    <row r="1635" spans="1:5" ht="26.2" customHeight="1" x14ac:dyDescent="0.25">
      <c r="A1635" s="478" t="s">
        <v>5011</v>
      </c>
      <c r="B1635" s="479" t="s">
        <v>5012</v>
      </c>
      <c r="C1635" s="480" t="s">
        <v>267</v>
      </c>
      <c r="D1635" s="481">
        <v>2200</v>
      </c>
      <c r="E1635" s="479" t="s">
        <v>1467</v>
      </c>
    </row>
    <row r="1636" spans="1:5" ht="26.2" customHeight="1" x14ac:dyDescent="0.25">
      <c r="A1636" s="478" t="s">
        <v>5013</v>
      </c>
      <c r="B1636" s="479" t="s">
        <v>5014</v>
      </c>
      <c r="C1636" s="480" t="s">
        <v>267</v>
      </c>
      <c r="D1636" s="481">
        <v>10197.219999999999</v>
      </c>
      <c r="E1636" s="479" t="s">
        <v>2229</v>
      </c>
    </row>
    <row r="1637" spans="1:5" ht="26.2" customHeight="1" x14ac:dyDescent="0.25">
      <c r="A1637" s="478" t="s">
        <v>5015</v>
      </c>
      <c r="B1637" s="479" t="s">
        <v>5016</v>
      </c>
      <c r="C1637" s="480" t="s">
        <v>267</v>
      </c>
      <c r="D1637" s="481">
        <v>12500</v>
      </c>
      <c r="E1637" s="479" t="s">
        <v>2220</v>
      </c>
    </row>
    <row r="1638" spans="1:5" ht="26.2" customHeight="1" x14ac:dyDescent="0.25">
      <c r="A1638" s="478" t="s">
        <v>5017</v>
      </c>
      <c r="B1638" s="479" t="s">
        <v>5018</v>
      </c>
      <c r="C1638" s="480" t="s">
        <v>286</v>
      </c>
      <c r="D1638" s="481">
        <v>824.66</v>
      </c>
      <c r="E1638" s="479" t="s">
        <v>5019</v>
      </c>
    </row>
    <row r="1639" spans="1:5" ht="26.2" customHeight="1" x14ac:dyDescent="0.25">
      <c r="A1639" s="478" t="s">
        <v>5020</v>
      </c>
      <c r="B1639" s="479" t="s">
        <v>5021</v>
      </c>
      <c r="C1639" s="480" t="s">
        <v>267</v>
      </c>
      <c r="D1639" s="481">
        <v>39330</v>
      </c>
      <c r="E1639" s="479" t="s">
        <v>1752</v>
      </c>
    </row>
    <row r="1640" spans="1:5" ht="26.2" customHeight="1" x14ac:dyDescent="0.25">
      <c r="A1640" s="478" t="s">
        <v>5022</v>
      </c>
      <c r="B1640" s="479" t="s">
        <v>5023</v>
      </c>
      <c r="C1640" s="480" t="s">
        <v>267</v>
      </c>
      <c r="D1640" s="481">
        <v>48699.99</v>
      </c>
      <c r="E1640" s="479" t="s">
        <v>2228</v>
      </c>
    </row>
    <row r="1641" spans="1:5" ht="26.2" customHeight="1" x14ac:dyDescent="0.25">
      <c r="A1641" s="478" t="s">
        <v>5026</v>
      </c>
      <c r="B1641" s="479" t="s">
        <v>5027</v>
      </c>
      <c r="C1641" s="480" t="s">
        <v>257</v>
      </c>
      <c r="D1641" s="481">
        <v>350</v>
      </c>
      <c r="E1641" s="479" t="s">
        <v>2826</v>
      </c>
    </row>
    <row r="1642" spans="1:5" ht="26.2" customHeight="1" x14ac:dyDescent="0.25">
      <c r="A1642" s="478" t="s">
        <v>5028</v>
      </c>
      <c r="B1642" s="479" t="s">
        <v>5027</v>
      </c>
      <c r="C1642" s="480" t="s">
        <v>262</v>
      </c>
      <c r="D1642" s="481">
        <v>73.5</v>
      </c>
      <c r="E1642" s="479" t="s">
        <v>2826</v>
      </c>
    </row>
    <row r="1643" spans="1:5" ht="26.2" customHeight="1" x14ac:dyDescent="0.25">
      <c r="A1643" s="478" t="s">
        <v>5029</v>
      </c>
      <c r="B1643" s="479" t="s">
        <v>5030</v>
      </c>
      <c r="C1643" s="480" t="s">
        <v>267</v>
      </c>
      <c r="D1643" s="481">
        <v>1000</v>
      </c>
      <c r="E1643" s="479" t="s">
        <v>2227</v>
      </c>
    </row>
    <row r="1644" spans="1:5" ht="26.2" customHeight="1" x14ac:dyDescent="0.25">
      <c r="A1644" s="478" t="s">
        <v>5033</v>
      </c>
      <c r="B1644" s="479" t="s">
        <v>5034</v>
      </c>
      <c r="C1644" s="480" t="s">
        <v>256</v>
      </c>
      <c r="D1644" s="481">
        <v>7500</v>
      </c>
      <c r="E1644" s="479" t="s">
        <v>5035</v>
      </c>
    </row>
    <row r="1645" spans="1:5" ht="26.2" customHeight="1" x14ac:dyDescent="0.25">
      <c r="A1645" s="478" t="s">
        <v>5037</v>
      </c>
      <c r="B1645" s="479" t="s">
        <v>5038</v>
      </c>
      <c r="C1645" s="480" t="s">
        <v>267</v>
      </c>
      <c r="D1645" s="481">
        <v>26750</v>
      </c>
      <c r="E1645" s="479" t="s">
        <v>2226</v>
      </c>
    </row>
    <row r="1646" spans="1:5" ht="26.2" customHeight="1" x14ac:dyDescent="0.25">
      <c r="A1646" s="478" t="s">
        <v>5039</v>
      </c>
      <c r="B1646" s="479" t="s">
        <v>5040</v>
      </c>
      <c r="C1646" s="480" t="s">
        <v>1565</v>
      </c>
      <c r="D1646" s="481">
        <v>103400</v>
      </c>
      <c r="E1646" s="479" t="s">
        <v>1170</v>
      </c>
    </row>
    <row r="1647" spans="1:5" ht="26.2" customHeight="1" x14ac:dyDescent="0.25">
      <c r="A1647" s="478" t="s">
        <v>5041</v>
      </c>
      <c r="B1647" s="479" t="s">
        <v>4836</v>
      </c>
      <c r="C1647" s="480" t="s">
        <v>267</v>
      </c>
      <c r="D1647" s="481">
        <v>16500</v>
      </c>
      <c r="E1647" s="479" t="s">
        <v>1741</v>
      </c>
    </row>
    <row r="1648" spans="1:5" ht="26.2" customHeight="1" x14ac:dyDescent="0.25">
      <c r="A1648" s="478" t="s">
        <v>5042</v>
      </c>
      <c r="B1648" s="479" t="s">
        <v>4836</v>
      </c>
      <c r="C1648" s="480" t="s">
        <v>267</v>
      </c>
      <c r="D1648" s="481">
        <v>16500</v>
      </c>
      <c r="E1648" s="479" t="s">
        <v>1741</v>
      </c>
    </row>
    <row r="1649" spans="1:5" ht="26.2" customHeight="1" x14ac:dyDescent="0.25">
      <c r="A1649" s="478" t="s">
        <v>5043</v>
      </c>
      <c r="B1649" s="479" t="s">
        <v>5044</v>
      </c>
      <c r="C1649" s="480" t="s">
        <v>1565</v>
      </c>
      <c r="D1649" s="481">
        <v>9869.48</v>
      </c>
      <c r="E1649" s="479" t="s">
        <v>5045</v>
      </c>
    </row>
    <row r="1650" spans="1:5" ht="26.2" customHeight="1" x14ac:dyDescent="0.25">
      <c r="A1650" s="478" t="s">
        <v>5046</v>
      </c>
      <c r="B1650" s="479" t="s">
        <v>5047</v>
      </c>
      <c r="C1650" s="480" t="s">
        <v>267</v>
      </c>
      <c r="D1650" s="481">
        <v>1500</v>
      </c>
      <c r="E1650" s="479" t="s">
        <v>2224</v>
      </c>
    </row>
    <row r="1651" spans="1:5" ht="26.2" customHeight="1" x14ac:dyDescent="0.25">
      <c r="A1651" s="864" t="s">
        <v>5048</v>
      </c>
      <c r="B1651" s="865" t="s">
        <v>5049</v>
      </c>
      <c r="C1651" s="866" t="s">
        <v>8</v>
      </c>
      <c r="D1651" s="867">
        <v>25000</v>
      </c>
      <c r="E1651" s="865" t="s">
        <v>721</v>
      </c>
    </row>
    <row r="1652" spans="1:5" ht="26.2" customHeight="1" x14ac:dyDescent="0.25">
      <c r="A1652" s="493" t="s">
        <v>5050</v>
      </c>
      <c r="B1652" s="861" t="s">
        <v>5051</v>
      </c>
      <c r="C1652" s="862" t="s">
        <v>267</v>
      </c>
      <c r="D1652" s="863">
        <v>10125</v>
      </c>
      <c r="E1652" s="861" t="s">
        <v>2223</v>
      </c>
    </row>
    <row r="1653" spans="1:5" ht="26.2" customHeight="1" x14ac:dyDescent="0.25">
      <c r="A1653" s="478" t="s">
        <v>5052</v>
      </c>
      <c r="B1653" s="479" t="s">
        <v>5053</v>
      </c>
      <c r="C1653" s="480" t="s">
        <v>267</v>
      </c>
      <c r="D1653" s="481">
        <v>10125</v>
      </c>
      <c r="E1653" s="479" t="s">
        <v>2223</v>
      </c>
    </row>
    <row r="1654" spans="1:5" ht="26.2" customHeight="1" x14ac:dyDescent="0.25">
      <c r="A1654" s="478" t="s">
        <v>5056</v>
      </c>
      <c r="B1654" s="479" t="s">
        <v>6885</v>
      </c>
      <c r="C1654" s="480" t="s">
        <v>1565</v>
      </c>
      <c r="D1654" s="481">
        <v>15024.24</v>
      </c>
      <c r="E1654" s="479" t="s">
        <v>5057</v>
      </c>
    </row>
    <row r="1655" spans="1:5" ht="26.2" customHeight="1" x14ac:dyDescent="0.25">
      <c r="A1655" s="478" t="s">
        <v>5058</v>
      </c>
      <c r="B1655" s="479" t="s">
        <v>5059</v>
      </c>
      <c r="C1655" s="480" t="s">
        <v>1565</v>
      </c>
      <c r="D1655" s="481">
        <v>97152.38</v>
      </c>
      <c r="E1655" s="479" t="s">
        <v>5060</v>
      </c>
    </row>
    <row r="1656" spans="1:5" ht="26.2" customHeight="1" x14ac:dyDescent="0.25">
      <c r="A1656" s="478" t="s">
        <v>5061</v>
      </c>
      <c r="B1656" s="479" t="s">
        <v>6886</v>
      </c>
      <c r="C1656" s="480" t="s">
        <v>1565</v>
      </c>
      <c r="D1656" s="481">
        <v>125884.72</v>
      </c>
      <c r="E1656" s="479" t="s">
        <v>2595</v>
      </c>
    </row>
    <row r="1657" spans="1:5" ht="26.2" customHeight="1" x14ac:dyDescent="0.25">
      <c r="A1657" s="478" t="s">
        <v>5063</v>
      </c>
      <c r="B1657" s="479" t="s">
        <v>5064</v>
      </c>
      <c r="C1657" s="480" t="s">
        <v>257</v>
      </c>
      <c r="D1657" s="481">
        <v>19.420000000000002</v>
      </c>
      <c r="E1657" s="479" t="s">
        <v>5065</v>
      </c>
    </row>
    <row r="1658" spans="1:5" ht="26.2" customHeight="1" x14ac:dyDescent="0.25">
      <c r="A1658" s="478" t="s">
        <v>5066</v>
      </c>
      <c r="B1658" s="479" t="s">
        <v>5067</v>
      </c>
      <c r="C1658" s="480" t="s">
        <v>262</v>
      </c>
      <c r="D1658" s="481">
        <v>4.2699999999999996</v>
      </c>
      <c r="E1658" s="479" t="s">
        <v>5065</v>
      </c>
    </row>
    <row r="1659" spans="1:5" ht="26.2" customHeight="1" x14ac:dyDescent="0.25">
      <c r="A1659" s="478" t="s">
        <v>5068</v>
      </c>
      <c r="B1659" s="479" t="s">
        <v>5069</v>
      </c>
      <c r="C1659" s="480" t="s">
        <v>257</v>
      </c>
      <c r="D1659" s="481">
        <v>31.82</v>
      </c>
      <c r="E1659" s="479" t="s">
        <v>5070</v>
      </c>
    </row>
    <row r="1660" spans="1:5" ht="26.2" customHeight="1" x14ac:dyDescent="0.25">
      <c r="A1660" s="478" t="s">
        <v>5071</v>
      </c>
      <c r="B1660" s="479" t="s">
        <v>5072</v>
      </c>
      <c r="C1660" s="480" t="s">
        <v>262</v>
      </c>
      <c r="D1660" s="481">
        <v>7</v>
      </c>
      <c r="E1660" s="479" t="s">
        <v>5070</v>
      </c>
    </row>
    <row r="1661" spans="1:5" ht="26.2" customHeight="1" x14ac:dyDescent="0.25">
      <c r="A1661" s="478" t="s">
        <v>5073</v>
      </c>
      <c r="B1661" s="479" t="s">
        <v>5074</v>
      </c>
      <c r="C1661" s="480" t="s">
        <v>257</v>
      </c>
      <c r="D1661" s="481">
        <v>400</v>
      </c>
      <c r="E1661" s="479" t="s">
        <v>5075</v>
      </c>
    </row>
    <row r="1662" spans="1:5" ht="26.2" customHeight="1" x14ac:dyDescent="0.25">
      <c r="A1662" s="478" t="s">
        <v>5076</v>
      </c>
      <c r="B1662" s="479" t="s">
        <v>5077</v>
      </c>
      <c r="C1662" s="480" t="s">
        <v>262</v>
      </c>
      <c r="D1662" s="481">
        <v>88</v>
      </c>
      <c r="E1662" s="479" t="s">
        <v>5075</v>
      </c>
    </row>
    <row r="1663" spans="1:5" ht="26.2" customHeight="1" x14ac:dyDescent="0.25">
      <c r="A1663" s="478" t="s">
        <v>5078</v>
      </c>
      <c r="B1663" s="479" t="s">
        <v>6887</v>
      </c>
      <c r="C1663" s="480" t="s">
        <v>257</v>
      </c>
      <c r="D1663" s="481">
        <v>400</v>
      </c>
      <c r="E1663" s="479" t="s">
        <v>5079</v>
      </c>
    </row>
    <row r="1664" spans="1:5" ht="26.2" customHeight="1" x14ac:dyDescent="0.25">
      <c r="A1664" s="478" t="s">
        <v>5080</v>
      </c>
      <c r="B1664" s="479" t="s">
        <v>5081</v>
      </c>
      <c r="C1664" s="480" t="s">
        <v>262</v>
      </c>
      <c r="D1664" s="481">
        <v>88</v>
      </c>
      <c r="E1664" s="479" t="s">
        <v>5079</v>
      </c>
    </row>
    <row r="1665" spans="1:5" ht="26.2" customHeight="1" x14ac:dyDescent="0.25">
      <c r="A1665" s="478" t="s">
        <v>5083</v>
      </c>
      <c r="B1665" s="479" t="s">
        <v>5084</v>
      </c>
      <c r="C1665" s="480" t="s">
        <v>257</v>
      </c>
      <c r="D1665" s="481">
        <v>1500</v>
      </c>
      <c r="E1665" s="479" t="s">
        <v>5085</v>
      </c>
    </row>
    <row r="1666" spans="1:5" ht="26.2" customHeight="1" x14ac:dyDescent="0.25">
      <c r="A1666" s="478" t="s">
        <v>5086</v>
      </c>
      <c r="B1666" s="479" t="s">
        <v>5087</v>
      </c>
      <c r="C1666" s="480" t="s">
        <v>262</v>
      </c>
      <c r="D1666" s="481">
        <v>330</v>
      </c>
      <c r="E1666" s="479" t="s">
        <v>5085</v>
      </c>
    </row>
    <row r="1667" spans="1:5" ht="26.2" customHeight="1" x14ac:dyDescent="0.25">
      <c r="A1667" s="478" t="s">
        <v>5090</v>
      </c>
      <c r="B1667" s="479" t="s">
        <v>5091</v>
      </c>
      <c r="C1667" s="480" t="s">
        <v>257</v>
      </c>
      <c r="D1667" s="481">
        <v>7.15</v>
      </c>
      <c r="E1667" s="479" t="s">
        <v>4631</v>
      </c>
    </row>
    <row r="1668" spans="1:5" ht="26.2" customHeight="1" x14ac:dyDescent="0.25">
      <c r="A1668" s="478" t="s">
        <v>5092</v>
      </c>
      <c r="B1668" s="479" t="s">
        <v>5093</v>
      </c>
      <c r="C1668" s="480" t="s">
        <v>262</v>
      </c>
      <c r="D1668" s="481">
        <v>1.57</v>
      </c>
      <c r="E1668" s="479" t="s">
        <v>4631</v>
      </c>
    </row>
    <row r="1669" spans="1:5" ht="26.2" customHeight="1" x14ac:dyDescent="0.25">
      <c r="A1669" s="478" t="s">
        <v>5094</v>
      </c>
      <c r="B1669" s="479" t="s">
        <v>5095</v>
      </c>
      <c r="C1669" s="480" t="s">
        <v>1565</v>
      </c>
      <c r="D1669" s="481">
        <v>279417</v>
      </c>
      <c r="E1669" s="479" t="s">
        <v>1170</v>
      </c>
    </row>
    <row r="1670" spans="1:5" ht="26.2" customHeight="1" x14ac:dyDescent="0.25">
      <c r="A1670" s="478" t="s">
        <v>5096</v>
      </c>
      <c r="B1670" s="479" t="s">
        <v>6888</v>
      </c>
      <c r="C1670" s="480" t="s">
        <v>274</v>
      </c>
      <c r="D1670" s="481">
        <v>19360</v>
      </c>
      <c r="E1670" s="479" t="s">
        <v>1211</v>
      </c>
    </row>
    <row r="1671" spans="1:5" ht="26.2" customHeight="1" x14ac:dyDescent="0.25">
      <c r="A1671" s="478" t="s">
        <v>5097</v>
      </c>
      <c r="B1671" s="479" t="s">
        <v>6889</v>
      </c>
      <c r="C1671" s="480" t="s">
        <v>268</v>
      </c>
      <c r="D1671" s="481">
        <v>2609634.6</v>
      </c>
      <c r="E1671" s="479" t="s">
        <v>696</v>
      </c>
    </row>
    <row r="1672" spans="1:5" ht="26.2" customHeight="1" x14ac:dyDescent="0.25">
      <c r="A1672" s="478" t="s">
        <v>5099</v>
      </c>
      <c r="B1672" s="479" t="s">
        <v>5100</v>
      </c>
      <c r="C1672" s="480" t="s">
        <v>267</v>
      </c>
      <c r="D1672" s="481">
        <v>108330</v>
      </c>
      <c r="E1672" s="479" t="s">
        <v>2221</v>
      </c>
    </row>
    <row r="1673" spans="1:5" ht="26.2" customHeight="1" x14ac:dyDescent="0.25">
      <c r="A1673" s="478" t="s">
        <v>5101</v>
      </c>
      <c r="B1673" s="479" t="s">
        <v>5102</v>
      </c>
      <c r="C1673" s="480" t="s">
        <v>265</v>
      </c>
      <c r="D1673" s="481">
        <v>4200</v>
      </c>
      <c r="E1673" s="479" t="s">
        <v>2746</v>
      </c>
    </row>
    <row r="1674" spans="1:5" ht="26.2" customHeight="1" x14ac:dyDescent="0.25">
      <c r="A1674" s="478" t="s">
        <v>5103</v>
      </c>
      <c r="B1674" s="479" t="s">
        <v>5104</v>
      </c>
      <c r="C1674" s="480" t="s">
        <v>257</v>
      </c>
      <c r="D1674" s="481">
        <v>2000</v>
      </c>
      <c r="E1674" s="479" t="s">
        <v>6890</v>
      </c>
    </row>
    <row r="1675" spans="1:5" ht="26.2" customHeight="1" x14ac:dyDescent="0.25">
      <c r="A1675" s="478" t="s">
        <v>5105</v>
      </c>
      <c r="B1675" s="479" t="s">
        <v>5106</v>
      </c>
      <c r="C1675" s="480" t="s">
        <v>262</v>
      </c>
      <c r="D1675" s="481">
        <v>440</v>
      </c>
      <c r="E1675" s="479" t="s">
        <v>6890</v>
      </c>
    </row>
    <row r="1676" spans="1:5" ht="26.2" customHeight="1" x14ac:dyDescent="0.25">
      <c r="A1676" s="478" t="s">
        <v>5107</v>
      </c>
      <c r="B1676" s="479" t="s">
        <v>5108</v>
      </c>
      <c r="C1676" s="480" t="s">
        <v>257</v>
      </c>
      <c r="D1676" s="481">
        <v>450</v>
      </c>
      <c r="E1676" s="479" t="s">
        <v>4063</v>
      </c>
    </row>
    <row r="1677" spans="1:5" ht="26.2" customHeight="1" x14ac:dyDescent="0.25">
      <c r="A1677" s="478" t="s">
        <v>5109</v>
      </c>
      <c r="B1677" s="479" t="s">
        <v>5110</v>
      </c>
      <c r="C1677" s="480" t="s">
        <v>262</v>
      </c>
      <c r="D1677" s="481">
        <v>99</v>
      </c>
      <c r="E1677" s="479" t="s">
        <v>4063</v>
      </c>
    </row>
    <row r="1678" spans="1:5" ht="26.2" customHeight="1" x14ac:dyDescent="0.25">
      <c r="A1678" s="478" t="s">
        <v>5111</v>
      </c>
      <c r="B1678" s="479" t="s">
        <v>5112</v>
      </c>
      <c r="C1678" s="480" t="s">
        <v>257</v>
      </c>
      <c r="D1678" s="481">
        <v>400</v>
      </c>
      <c r="E1678" s="479" t="s">
        <v>5113</v>
      </c>
    </row>
    <row r="1679" spans="1:5" ht="26.2" customHeight="1" x14ac:dyDescent="0.25">
      <c r="A1679" s="478" t="s">
        <v>5114</v>
      </c>
      <c r="B1679" s="479" t="s">
        <v>5115</v>
      </c>
      <c r="C1679" s="480" t="s">
        <v>262</v>
      </c>
      <c r="D1679" s="481">
        <v>88</v>
      </c>
      <c r="E1679" s="479" t="s">
        <v>5113</v>
      </c>
    </row>
    <row r="1680" spans="1:5" ht="26.2" customHeight="1" x14ac:dyDescent="0.25">
      <c r="A1680" s="478" t="s">
        <v>5116</v>
      </c>
      <c r="B1680" s="479" t="s">
        <v>5117</v>
      </c>
      <c r="C1680" s="480" t="s">
        <v>8</v>
      </c>
      <c r="D1680" s="481">
        <v>2000</v>
      </c>
      <c r="E1680" s="479" t="s">
        <v>2180</v>
      </c>
    </row>
    <row r="1681" spans="1:5" ht="26.2" customHeight="1" x14ac:dyDescent="0.25">
      <c r="A1681" s="478" t="s">
        <v>5118</v>
      </c>
      <c r="B1681" s="479" t="s">
        <v>5119</v>
      </c>
      <c r="C1681" s="480" t="s">
        <v>257</v>
      </c>
      <c r="D1681" s="481">
        <v>450</v>
      </c>
      <c r="E1681" s="479" t="s">
        <v>5120</v>
      </c>
    </row>
    <row r="1682" spans="1:5" ht="26.2" customHeight="1" x14ac:dyDescent="0.25">
      <c r="A1682" s="478" t="s">
        <v>5121</v>
      </c>
      <c r="B1682" s="479" t="s">
        <v>5122</v>
      </c>
      <c r="C1682" s="480" t="s">
        <v>262</v>
      </c>
      <c r="D1682" s="481">
        <v>99</v>
      </c>
      <c r="E1682" s="479" t="s">
        <v>5120</v>
      </c>
    </row>
    <row r="1683" spans="1:5" ht="26.2" customHeight="1" x14ac:dyDescent="0.25">
      <c r="A1683" s="478" t="s">
        <v>5123</v>
      </c>
      <c r="B1683" s="479" t="s">
        <v>5124</v>
      </c>
      <c r="C1683" s="480" t="s">
        <v>257</v>
      </c>
      <c r="D1683" s="481">
        <v>180</v>
      </c>
      <c r="E1683" s="479" t="s">
        <v>6891</v>
      </c>
    </row>
    <row r="1684" spans="1:5" ht="26.2" customHeight="1" x14ac:dyDescent="0.25">
      <c r="A1684" s="478" t="s">
        <v>5125</v>
      </c>
      <c r="B1684" s="479" t="s">
        <v>5126</v>
      </c>
      <c r="C1684" s="480" t="s">
        <v>262</v>
      </c>
      <c r="D1684" s="481">
        <v>39.6</v>
      </c>
      <c r="E1684" s="479" t="s">
        <v>6891</v>
      </c>
    </row>
    <row r="1685" spans="1:5" ht="26.2" customHeight="1" x14ac:dyDescent="0.25">
      <c r="A1685" s="478" t="s">
        <v>5127</v>
      </c>
      <c r="B1685" s="479" t="s">
        <v>5128</v>
      </c>
      <c r="C1685" s="480" t="s">
        <v>256</v>
      </c>
      <c r="D1685" s="481">
        <v>3000</v>
      </c>
      <c r="E1685" s="479" t="s">
        <v>5129</v>
      </c>
    </row>
    <row r="1686" spans="1:5" ht="26.2" customHeight="1" x14ac:dyDescent="0.25">
      <c r="A1686" s="478" t="s">
        <v>5130</v>
      </c>
      <c r="B1686" s="479" t="s">
        <v>5131</v>
      </c>
      <c r="C1686" s="480" t="s">
        <v>262</v>
      </c>
      <c r="D1686" s="481">
        <v>660</v>
      </c>
      <c r="E1686" s="479" t="s">
        <v>5129</v>
      </c>
    </row>
    <row r="1687" spans="1:5" ht="26.2" customHeight="1" x14ac:dyDescent="0.25">
      <c r="A1687" s="478" t="s">
        <v>5132</v>
      </c>
      <c r="B1687" s="479" t="s">
        <v>5133</v>
      </c>
      <c r="C1687" s="480" t="s">
        <v>267</v>
      </c>
      <c r="D1687" s="481">
        <v>16000</v>
      </c>
      <c r="E1687" s="479" t="s">
        <v>2220</v>
      </c>
    </row>
    <row r="1688" spans="1:5" ht="26.2" customHeight="1" x14ac:dyDescent="0.25">
      <c r="A1688" s="478" t="s">
        <v>5134</v>
      </c>
      <c r="B1688" s="479" t="s">
        <v>5133</v>
      </c>
      <c r="C1688" s="480" t="s">
        <v>267</v>
      </c>
      <c r="D1688" s="481">
        <v>4000</v>
      </c>
      <c r="E1688" s="479" t="s">
        <v>2220</v>
      </c>
    </row>
    <row r="1689" spans="1:5" ht="26.2" customHeight="1" x14ac:dyDescent="0.25">
      <c r="A1689" s="478" t="s">
        <v>5135</v>
      </c>
      <c r="B1689" s="479" t="s">
        <v>5136</v>
      </c>
      <c r="C1689" s="480" t="s">
        <v>267</v>
      </c>
      <c r="D1689" s="481">
        <v>96696.77</v>
      </c>
      <c r="E1689" s="479" t="s">
        <v>2219</v>
      </c>
    </row>
    <row r="1690" spans="1:5" ht="26.2" customHeight="1" x14ac:dyDescent="0.25">
      <c r="A1690" s="478" t="s">
        <v>5137</v>
      </c>
      <c r="B1690" s="479" t="s">
        <v>5138</v>
      </c>
      <c r="C1690" s="480" t="s">
        <v>1565</v>
      </c>
      <c r="D1690" s="481">
        <v>15005.03</v>
      </c>
      <c r="E1690" s="479" t="s">
        <v>5139</v>
      </c>
    </row>
    <row r="1691" spans="1:5" ht="26.2" customHeight="1" x14ac:dyDescent="0.25">
      <c r="A1691" s="478" t="s">
        <v>5140</v>
      </c>
      <c r="B1691" s="479" t="s">
        <v>5141</v>
      </c>
      <c r="C1691" s="480" t="s">
        <v>257</v>
      </c>
      <c r="D1691" s="481">
        <v>515</v>
      </c>
      <c r="E1691" s="479" t="s">
        <v>5142</v>
      </c>
    </row>
    <row r="1692" spans="1:5" ht="26.2" customHeight="1" x14ac:dyDescent="0.25">
      <c r="A1692" s="478" t="s">
        <v>5143</v>
      </c>
      <c r="B1692" s="479" t="s">
        <v>5144</v>
      </c>
      <c r="C1692" s="480" t="s">
        <v>262</v>
      </c>
      <c r="D1692" s="481">
        <v>113.3</v>
      </c>
      <c r="E1692" s="479" t="s">
        <v>5142</v>
      </c>
    </row>
    <row r="1693" spans="1:5" ht="26.2" customHeight="1" x14ac:dyDescent="0.25">
      <c r="A1693" s="478" t="s">
        <v>5145</v>
      </c>
      <c r="B1693" s="479" t="s">
        <v>5146</v>
      </c>
      <c r="C1693" s="480" t="s">
        <v>267</v>
      </c>
      <c r="D1693" s="481">
        <v>119519.34</v>
      </c>
      <c r="E1693" s="479" t="s">
        <v>1752</v>
      </c>
    </row>
    <row r="1694" spans="1:5" ht="26.2" customHeight="1" x14ac:dyDescent="0.25">
      <c r="A1694" s="478" t="s">
        <v>5147</v>
      </c>
      <c r="B1694" s="479" t="s">
        <v>5148</v>
      </c>
      <c r="C1694" s="480" t="s">
        <v>267</v>
      </c>
      <c r="D1694" s="481">
        <v>118322.91</v>
      </c>
      <c r="E1694" s="479" t="s">
        <v>1752</v>
      </c>
    </row>
    <row r="1695" spans="1:5" ht="26.2" customHeight="1" x14ac:dyDescent="0.25">
      <c r="A1695" s="478" t="s">
        <v>5149</v>
      </c>
      <c r="B1695" s="479" t="s">
        <v>5150</v>
      </c>
      <c r="C1695" s="480" t="s">
        <v>267</v>
      </c>
      <c r="D1695" s="481">
        <v>124262.5</v>
      </c>
      <c r="E1695" s="479" t="s">
        <v>1752</v>
      </c>
    </row>
    <row r="1696" spans="1:5" ht="26.2" customHeight="1" x14ac:dyDescent="0.25">
      <c r="A1696" s="478" t="s">
        <v>5151</v>
      </c>
      <c r="B1696" s="479" t="s">
        <v>5152</v>
      </c>
      <c r="C1696" s="480" t="s">
        <v>267</v>
      </c>
      <c r="D1696" s="481">
        <v>101100.41</v>
      </c>
      <c r="E1696" s="479" t="s">
        <v>1752</v>
      </c>
    </row>
    <row r="1697" spans="1:5" ht="26.2" customHeight="1" x14ac:dyDescent="0.25">
      <c r="A1697" s="478" t="s">
        <v>5153</v>
      </c>
      <c r="B1697" s="479" t="s">
        <v>5154</v>
      </c>
      <c r="C1697" s="480" t="s">
        <v>267</v>
      </c>
      <c r="D1697" s="481">
        <v>124950.01</v>
      </c>
      <c r="E1697" s="479" t="s">
        <v>1752</v>
      </c>
    </row>
    <row r="1698" spans="1:5" ht="26.2" customHeight="1" x14ac:dyDescent="0.25">
      <c r="A1698" s="478" t="s">
        <v>5155</v>
      </c>
      <c r="B1698" s="479" t="s">
        <v>5156</v>
      </c>
      <c r="C1698" s="480" t="s">
        <v>267</v>
      </c>
      <c r="D1698" s="481">
        <v>106992.2</v>
      </c>
      <c r="E1698" s="479" t="s">
        <v>1752</v>
      </c>
    </row>
    <row r="1699" spans="1:5" ht="26.2" customHeight="1" x14ac:dyDescent="0.25">
      <c r="A1699" s="478" t="s">
        <v>5157</v>
      </c>
      <c r="B1699" s="479" t="s">
        <v>5158</v>
      </c>
      <c r="C1699" s="480" t="s">
        <v>267</v>
      </c>
      <c r="D1699" s="481">
        <v>35490</v>
      </c>
      <c r="E1699" s="479" t="s">
        <v>2218</v>
      </c>
    </row>
    <row r="1700" spans="1:5" ht="26.2" customHeight="1" x14ac:dyDescent="0.25">
      <c r="A1700" s="478" t="s">
        <v>5159</v>
      </c>
      <c r="B1700" s="479" t="s">
        <v>5160</v>
      </c>
      <c r="C1700" s="480" t="s">
        <v>267</v>
      </c>
      <c r="D1700" s="481">
        <v>21980</v>
      </c>
      <c r="E1700" s="479" t="s">
        <v>2217</v>
      </c>
    </row>
    <row r="1701" spans="1:5" ht="26.2" customHeight="1" x14ac:dyDescent="0.25">
      <c r="A1701" s="864" t="s">
        <v>5161</v>
      </c>
      <c r="B1701" s="865" t="s">
        <v>5162</v>
      </c>
      <c r="C1701" s="866" t="s">
        <v>256</v>
      </c>
      <c r="D1701" s="867">
        <v>1500</v>
      </c>
      <c r="E1701" s="865" t="s">
        <v>2607</v>
      </c>
    </row>
    <row r="1702" spans="1:5" ht="26.2" customHeight="1" x14ac:dyDescent="0.25">
      <c r="A1702" s="493" t="s">
        <v>5163</v>
      </c>
      <c r="B1702" s="861" t="s">
        <v>5164</v>
      </c>
      <c r="C1702" s="862" t="s">
        <v>267</v>
      </c>
      <c r="D1702" s="863">
        <v>20000</v>
      </c>
      <c r="E1702" s="861" t="s">
        <v>2200</v>
      </c>
    </row>
    <row r="1703" spans="1:5" ht="26.2" customHeight="1" x14ac:dyDescent="0.25">
      <c r="A1703" s="478" t="s">
        <v>5165</v>
      </c>
      <c r="B1703" s="479" t="s">
        <v>5166</v>
      </c>
      <c r="C1703" s="480" t="s">
        <v>262</v>
      </c>
      <c r="D1703" s="481">
        <v>315</v>
      </c>
      <c r="E1703" s="479" t="s">
        <v>2607</v>
      </c>
    </row>
    <row r="1704" spans="1:5" ht="26.2" customHeight="1" x14ac:dyDescent="0.25">
      <c r="A1704" s="478" t="s">
        <v>5167</v>
      </c>
      <c r="B1704" s="479" t="s">
        <v>5168</v>
      </c>
      <c r="C1704" s="480" t="s">
        <v>267</v>
      </c>
      <c r="D1704" s="481">
        <v>96110</v>
      </c>
      <c r="E1704" s="479" t="s">
        <v>2216</v>
      </c>
    </row>
    <row r="1705" spans="1:5" ht="26.2" customHeight="1" x14ac:dyDescent="0.25">
      <c r="A1705" s="478" t="s">
        <v>5169</v>
      </c>
      <c r="B1705" s="479" t="s">
        <v>5170</v>
      </c>
      <c r="C1705" s="480" t="s">
        <v>267</v>
      </c>
      <c r="D1705" s="481">
        <v>23850</v>
      </c>
      <c r="E1705" s="479" t="s">
        <v>2215</v>
      </c>
    </row>
    <row r="1706" spans="1:5" ht="26.2" customHeight="1" x14ac:dyDescent="0.25">
      <c r="A1706" s="478" t="s">
        <v>5171</v>
      </c>
      <c r="B1706" s="479" t="s">
        <v>5172</v>
      </c>
      <c r="C1706" s="480" t="s">
        <v>267</v>
      </c>
      <c r="D1706" s="481">
        <v>1980</v>
      </c>
      <c r="E1706" s="479" t="s">
        <v>1467</v>
      </c>
    </row>
    <row r="1707" spans="1:5" ht="26.2" customHeight="1" x14ac:dyDescent="0.25">
      <c r="A1707" s="478" t="s">
        <v>5175</v>
      </c>
      <c r="B1707" s="479" t="s">
        <v>5176</v>
      </c>
      <c r="C1707" s="480" t="s">
        <v>267</v>
      </c>
      <c r="D1707" s="481">
        <v>2000</v>
      </c>
      <c r="E1707" s="479" t="s">
        <v>2214</v>
      </c>
    </row>
    <row r="1708" spans="1:5" ht="26.2" customHeight="1" x14ac:dyDescent="0.25">
      <c r="A1708" s="478" t="s">
        <v>5177</v>
      </c>
      <c r="B1708" s="479" t="s">
        <v>5178</v>
      </c>
      <c r="C1708" s="480" t="s">
        <v>267</v>
      </c>
      <c r="D1708" s="481">
        <v>172320</v>
      </c>
      <c r="E1708" s="479" t="s">
        <v>2213</v>
      </c>
    </row>
    <row r="1709" spans="1:5" ht="26.2" customHeight="1" x14ac:dyDescent="0.25">
      <c r="A1709" s="478" t="s">
        <v>5179</v>
      </c>
      <c r="B1709" s="479" t="s">
        <v>5180</v>
      </c>
      <c r="C1709" s="480" t="s">
        <v>1565</v>
      </c>
      <c r="D1709" s="481">
        <v>7047.41</v>
      </c>
      <c r="E1709" s="479" t="s">
        <v>5181</v>
      </c>
    </row>
    <row r="1710" spans="1:5" ht="26.2" customHeight="1" x14ac:dyDescent="0.25">
      <c r="A1710" s="478" t="s">
        <v>5182</v>
      </c>
      <c r="B1710" s="479" t="s">
        <v>5183</v>
      </c>
      <c r="C1710" s="480" t="s">
        <v>258</v>
      </c>
      <c r="D1710" s="481">
        <v>229.9</v>
      </c>
      <c r="E1710" s="479" t="s">
        <v>4829</v>
      </c>
    </row>
    <row r="1711" spans="1:5" ht="26.2" customHeight="1" x14ac:dyDescent="0.25">
      <c r="A1711" s="478" t="s">
        <v>5184</v>
      </c>
      <c r="B1711" s="479" t="s">
        <v>5185</v>
      </c>
      <c r="C1711" s="480" t="s">
        <v>262</v>
      </c>
      <c r="D1711" s="481">
        <v>9.1999999999999993</v>
      </c>
      <c r="E1711" s="479" t="s">
        <v>4829</v>
      </c>
    </row>
    <row r="1712" spans="1:5" ht="26.2" customHeight="1" x14ac:dyDescent="0.25">
      <c r="A1712" s="478" t="s">
        <v>5186</v>
      </c>
      <c r="B1712" s="479" t="s">
        <v>5187</v>
      </c>
      <c r="C1712" s="480" t="s">
        <v>262</v>
      </c>
      <c r="D1712" s="481">
        <v>305.88</v>
      </c>
      <c r="E1712" s="479" t="s">
        <v>5010</v>
      </c>
    </row>
    <row r="1713" spans="1:5" ht="26.2" customHeight="1" x14ac:dyDescent="0.25">
      <c r="A1713" s="478" t="s">
        <v>5188</v>
      </c>
      <c r="B1713" s="479" t="s">
        <v>5189</v>
      </c>
      <c r="C1713" s="480" t="s">
        <v>262</v>
      </c>
      <c r="D1713" s="481">
        <v>2332.3200000000002</v>
      </c>
      <c r="E1713" s="479" t="s">
        <v>1555</v>
      </c>
    </row>
    <row r="1714" spans="1:5" ht="26.2" customHeight="1" x14ac:dyDescent="0.25">
      <c r="A1714" s="478" t="s">
        <v>5190</v>
      </c>
      <c r="B1714" s="479" t="s">
        <v>5189</v>
      </c>
      <c r="C1714" s="480" t="s">
        <v>262</v>
      </c>
      <c r="D1714" s="481">
        <v>1602.55</v>
      </c>
      <c r="E1714" s="479" t="s">
        <v>3674</v>
      </c>
    </row>
    <row r="1715" spans="1:5" ht="26.2" customHeight="1" x14ac:dyDescent="0.25">
      <c r="A1715" s="478" t="s">
        <v>5191</v>
      </c>
      <c r="B1715" s="479" t="s">
        <v>6892</v>
      </c>
      <c r="C1715" s="480" t="s">
        <v>262</v>
      </c>
      <c r="D1715" s="481">
        <v>1727</v>
      </c>
      <c r="E1715" s="479" t="s">
        <v>2607</v>
      </c>
    </row>
    <row r="1716" spans="1:5" ht="26.2" customHeight="1" x14ac:dyDescent="0.25">
      <c r="A1716" s="478" t="s">
        <v>5192</v>
      </c>
      <c r="B1716" s="479" t="s">
        <v>6892</v>
      </c>
      <c r="C1716" s="480" t="s">
        <v>262</v>
      </c>
      <c r="D1716" s="481">
        <v>1210</v>
      </c>
      <c r="E1716" s="479" t="s">
        <v>4891</v>
      </c>
    </row>
    <row r="1717" spans="1:5" ht="26.2" customHeight="1" x14ac:dyDescent="0.25">
      <c r="A1717" s="478" t="s">
        <v>5194</v>
      </c>
      <c r="B1717" s="479" t="s">
        <v>5195</v>
      </c>
      <c r="C1717" s="480" t="s">
        <v>275</v>
      </c>
      <c r="D1717" s="481">
        <v>183710.32</v>
      </c>
      <c r="E1717" s="479" t="s">
        <v>4888</v>
      </c>
    </row>
    <row r="1718" spans="1:5" ht="26.2" customHeight="1" x14ac:dyDescent="0.25">
      <c r="A1718" s="478" t="s">
        <v>5196</v>
      </c>
      <c r="B1718" s="479" t="s">
        <v>5197</v>
      </c>
      <c r="C1718" s="480" t="s">
        <v>267</v>
      </c>
      <c r="D1718" s="481">
        <v>168095.2</v>
      </c>
      <c r="E1718" s="479" t="s">
        <v>1752</v>
      </c>
    </row>
    <row r="1719" spans="1:5" ht="26.2" customHeight="1" x14ac:dyDescent="0.25">
      <c r="A1719" s="478" t="s">
        <v>5198</v>
      </c>
      <c r="B1719" s="479" t="s">
        <v>6893</v>
      </c>
      <c r="C1719" s="480" t="s">
        <v>257</v>
      </c>
      <c r="D1719" s="481">
        <v>1069.8</v>
      </c>
      <c r="E1719" s="479" t="s">
        <v>1835</v>
      </c>
    </row>
    <row r="1720" spans="1:5" ht="26.2" customHeight="1" x14ac:dyDescent="0.25">
      <c r="A1720" s="478" t="s">
        <v>5199</v>
      </c>
      <c r="B1720" s="479" t="s">
        <v>6894</v>
      </c>
      <c r="C1720" s="480" t="s">
        <v>262</v>
      </c>
      <c r="D1720" s="481">
        <v>224.66</v>
      </c>
      <c r="E1720" s="479" t="s">
        <v>1835</v>
      </c>
    </row>
    <row r="1721" spans="1:5" ht="26.2" customHeight="1" x14ac:dyDescent="0.25">
      <c r="A1721" s="478" t="s">
        <v>5200</v>
      </c>
      <c r="B1721" s="479" t="s">
        <v>5201</v>
      </c>
      <c r="C1721" s="480" t="s">
        <v>257</v>
      </c>
      <c r="D1721" s="481">
        <v>200</v>
      </c>
      <c r="E1721" s="479" t="s">
        <v>5202</v>
      </c>
    </row>
    <row r="1722" spans="1:5" ht="26.2" customHeight="1" x14ac:dyDescent="0.25">
      <c r="A1722" s="478" t="s">
        <v>5203</v>
      </c>
      <c r="B1722" s="479" t="s">
        <v>5204</v>
      </c>
      <c r="C1722" s="480" t="s">
        <v>262</v>
      </c>
      <c r="D1722" s="481">
        <v>42</v>
      </c>
      <c r="E1722" s="479" t="s">
        <v>5202</v>
      </c>
    </row>
    <row r="1723" spans="1:5" ht="26.2" customHeight="1" x14ac:dyDescent="0.25">
      <c r="A1723" s="478" t="s">
        <v>5205</v>
      </c>
      <c r="B1723" s="479" t="s">
        <v>5206</v>
      </c>
      <c r="C1723" s="480" t="s">
        <v>257</v>
      </c>
      <c r="D1723" s="481">
        <v>717.4</v>
      </c>
      <c r="E1723" s="479" t="s">
        <v>5207</v>
      </c>
    </row>
    <row r="1724" spans="1:5" ht="26.2" customHeight="1" x14ac:dyDescent="0.25">
      <c r="A1724" s="478" t="s">
        <v>5208</v>
      </c>
      <c r="B1724" s="479" t="s">
        <v>5209</v>
      </c>
      <c r="C1724" s="480" t="s">
        <v>262</v>
      </c>
      <c r="D1724" s="481">
        <v>157.83000000000001</v>
      </c>
      <c r="E1724" s="479" t="s">
        <v>5207</v>
      </c>
    </row>
    <row r="1725" spans="1:5" ht="26.2" customHeight="1" x14ac:dyDescent="0.25">
      <c r="A1725" s="478" t="s">
        <v>5212</v>
      </c>
      <c r="B1725" s="479" t="s">
        <v>5213</v>
      </c>
      <c r="C1725" s="480" t="s">
        <v>257</v>
      </c>
      <c r="D1725" s="481">
        <v>1161.5999999999999</v>
      </c>
      <c r="E1725" s="479" t="s">
        <v>1835</v>
      </c>
    </row>
    <row r="1726" spans="1:5" ht="26.2" customHeight="1" x14ac:dyDescent="0.25">
      <c r="A1726" s="478" t="s">
        <v>5214</v>
      </c>
      <c r="B1726" s="479" t="s">
        <v>5215</v>
      </c>
      <c r="C1726" s="480" t="s">
        <v>262</v>
      </c>
      <c r="D1726" s="481">
        <v>255.55</v>
      </c>
      <c r="E1726" s="479" t="s">
        <v>1835</v>
      </c>
    </row>
    <row r="1727" spans="1:5" ht="26.2" customHeight="1" x14ac:dyDescent="0.25">
      <c r="A1727" s="478" t="s">
        <v>5216</v>
      </c>
      <c r="B1727" s="479" t="s">
        <v>5217</v>
      </c>
      <c r="C1727" s="480" t="s">
        <v>1565</v>
      </c>
      <c r="D1727" s="481">
        <v>31813.3</v>
      </c>
      <c r="E1727" s="479" t="s">
        <v>5218</v>
      </c>
    </row>
    <row r="1728" spans="1:5" ht="26.2" customHeight="1" x14ac:dyDescent="0.25">
      <c r="A1728" s="478" t="s">
        <v>5219</v>
      </c>
      <c r="B1728" s="479" t="s">
        <v>5220</v>
      </c>
      <c r="C1728" s="480" t="s">
        <v>1565</v>
      </c>
      <c r="D1728" s="481">
        <v>189235.28</v>
      </c>
      <c r="E1728" s="479" t="s">
        <v>5221</v>
      </c>
    </row>
    <row r="1729" spans="1:5" ht="26.2" customHeight="1" x14ac:dyDescent="0.25">
      <c r="A1729" s="478" t="s">
        <v>5222</v>
      </c>
      <c r="B1729" s="479" t="s">
        <v>5223</v>
      </c>
      <c r="C1729" s="480" t="s">
        <v>1565</v>
      </c>
      <c r="D1729" s="481">
        <v>46988.08</v>
      </c>
      <c r="E1729" s="479" t="s">
        <v>2595</v>
      </c>
    </row>
    <row r="1730" spans="1:5" ht="26.2" customHeight="1" x14ac:dyDescent="0.25">
      <c r="A1730" s="478" t="s">
        <v>5225</v>
      </c>
      <c r="B1730" s="479" t="s">
        <v>5226</v>
      </c>
      <c r="C1730" s="480" t="s">
        <v>268</v>
      </c>
      <c r="D1730" s="481">
        <v>159208.5</v>
      </c>
      <c r="E1730" s="479" t="s">
        <v>5227</v>
      </c>
    </row>
    <row r="1731" spans="1:5" ht="26.2" customHeight="1" x14ac:dyDescent="0.25">
      <c r="A1731" s="478" t="s">
        <v>5228</v>
      </c>
      <c r="B1731" s="479" t="s">
        <v>5229</v>
      </c>
      <c r="C1731" s="480" t="s">
        <v>256</v>
      </c>
      <c r="D1731" s="481">
        <v>200</v>
      </c>
      <c r="E1731" s="479" t="s">
        <v>5230</v>
      </c>
    </row>
    <row r="1732" spans="1:5" ht="26.2" customHeight="1" x14ac:dyDescent="0.25">
      <c r="A1732" s="478" t="s">
        <v>5231</v>
      </c>
      <c r="B1732" s="479" t="s">
        <v>5232</v>
      </c>
      <c r="C1732" s="480" t="s">
        <v>284</v>
      </c>
      <c r="D1732" s="481">
        <v>10.199999999999999</v>
      </c>
      <c r="E1732" s="479" t="s">
        <v>6895</v>
      </c>
    </row>
    <row r="1733" spans="1:5" ht="26.2" customHeight="1" x14ac:dyDescent="0.25">
      <c r="A1733" s="478" t="s">
        <v>5233</v>
      </c>
      <c r="B1733" s="479" t="s">
        <v>5232</v>
      </c>
      <c r="C1733" s="480" t="s">
        <v>284</v>
      </c>
      <c r="D1733" s="481">
        <v>14.96</v>
      </c>
      <c r="E1733" s="479" t="s">
        <v>6895</v>
      </c>
    </row>
    <row r="1734" spans="1:5" ht="26.2" customHeight="1" x14ac:dyDescent="0.25">
      <c r="A1734" s="478" t="s">
        <v>5234</v>
      </c>
      <c r="B1734" s="479" t="s">
        <v>5235</v>
      </c>
      <c r="C1734" s="480" t="s">
        <v>256</v>
      </c>
      <c r="D1734" s="481">
        <v>3967.22</v>
      </c>
      <c r="E1734" s="479" t="s">
        <v>721</v>
      </c>
    </row>
    <row r="1735" spans="1:5" ht="26.2" customHeight="1" x14ac:dyDescent="0.25">
      <c r="A1735" s="478" t="s">
        <v>5237</v>
      </c>
      <c r="B1735" s="479" t="s">
        <v>5238</v>
      </c>
      <c r="C1735" s="480" t="s">
        <v>1565</v>
      </c>
      <c r="D1735" s="481">
        <v>185141.2</v>
      </c>
      <c r="E1735" s="479" t="s">
        <v>5239</v>
      </c>
    </row>
    <row r="1736" spans="1:5" ht="26.2" customHeight="1" x14ac:dyDescent="0.25">
      <c r="A1736" s="478" t="s">
        <v>5240</v>
      </c>
      <c r="B1736" s="479" t="s">
        <v>5241</v>
      </c>
      <c r="C1736" s="480" t="s">
        <v>256</v>
      </c>
      <c r="D1736" s="481">
        <v>5000</v>
      </c>
      <c r="E1736" s="479" t="s">
        <v>4668</v>
      </c>
    </row>
    <row r="1737" spans="1:5" ht="26.2" customHeight="1" x14ac:dyDescent="0.25">
      <c r="A1737" s="478" t="s">
        <v>5242</v>
      </c>
      <c r="B1737" s="479" t="s">
        <v>5241</v>
      </c>
      <c r="C1737" s="480" t="s">
        <v>262</v>
      </c>
      <c r="D1737" s="481">
        <v>1100</v>
      </c>
      <c r="E1737" s="479" t="s">
        <v>4668</v>
      </c>
    </row>
    <row r="1738" spans="1:5" ht="26.2" customHeight="1" x14ac:dyDescent="0.25">
      <c r="A1738" s="478" t="s">
        <v>5244</v>
      </c>
      <c r="B1738" s="479" t="s">
        <v>5245</v>
      </c>
      <c r="C1738" s="480" t="s">
        <v>13</v>
      </c>
      <c r="D1738" s="481">
        <v>8791.3799999999992</v>
      </c>
      <c r="E1738" s="479" t="s">
        <v>1743</v>
      </c>
    </row>
    <row r="1739" spans="1:5" ht="26.2" customHeight="1" x14ac:dyDescent="0.25">
      <c r="A1739" s="478" t="s">
        <v>5246</v>
      </c>
      <c r="B1739" s="479" t="s">
        <v>5247</v>
      </c>
      <c r="C1739" s="480" t="s">
        <v>13</v>
      </c>
      <c r="D1739" s="481">
        <v>21191.38</v>
      </c>
      <c r="E1739" s="479" t="s">
        <v>6896</v>
      </c>
    </row>
    <row r="1740" spans="1:5" ht="26.2" customHeight="1" x14ac:dyDescent="0.25">
      <c r="A1740" s="478" t="s">
        <v>5249</v>
      </c>
      <c r="B1740" s="479" t="s">
        <v>5250</v>
      </c>
      <c r="C1740" s="480" t="s">
        <v>13</v>
      </c>
      <c r="D1740" s="481">
        <v>18791.38</v>
      </c>
      <c r="E1740" s="479" t="s">
        <v>6896</v>
      </c>
    </row>
    <row r="1741" spans="1:5" ht="26.2" customHeight="1" x14ac:dyDescent="0.25">
      <c r="A1741" s="478" t="s">
        <v>5251</v>
      </c>
      <c r="B1741" s="479" t="s">
        <v>5252</v>
      </c>
      <c r="C1741" s="480" t="s">
        <v>13</v>
      </c>
      <c r="D1741" s="481">
        <v>91.38</v>
      </c>
      <c r="E1741" s="479" t="s">
        <v>2151</v>
      </c>
    </row>
    <row r="1742" spans="1:5" ht="26.2" customHeight="1" x14ac:dyDescent="0.25">
      <c r="A1742" s="478" t="s">
        <v>5253</v>
      </c>
      <c r="B1742" s="479" t="s">
        <v>5254</v>
      </c>
      <c r="C1742" s="480" t="s">
        <v>13</v>
      </c>
      <c r="D1742" s="481">
        <v>18791.38</v>
      </c>
      <c r="E1742" s="479" t="s">
        <v>2152</v>
      </c>
    </row>
    <row r="1743" spans="1:5" ht="26.2" customHeight="1" x14ac:dyDescent="0.25">
      <c r="A1743" s="478" t="s">
        <v>5255</v>
      </c>
      <c r="B1743" s="479" t="s">
        <v>5256</v>
      </c>
      <c r="C1743" s="480" t="s">
        <v>265</v>
      </c>
      <c r="D1743" s="481">
        <v>111336.32000000001</v>
      </c>
      <c r="E1743" s="479" t="s">
        <v>1170</v>
      </c>
    </row>
    <row r="1744" spans="1:5" ht="26.2" customHeight="1" x14ac:dyDescent="0.25">
      <c r="A1744" s="478" t="s">
        <v>5257</v>
      </c>
      <c r="B1744" s="479" t="s">
        <v>5258</v>
      </c>
      <c r="C1744" s="480" t="s">
        <v>257</v>
      </c>
      <c r="D1744" s="481">
        <v>488</v>
      </c>
      <c r="E1744" s="479" t="s">
        <v>5259</v>
      </c>
    </row>
    <row r="1745" spans="1:5" ht="26.2" customHeight="1" x14ac:dyDescent="0.25">
      <c r="A1745" s="478" t="s">
        <v>5260</v>
      </c>
      <c r="B1745" s="479" t="s">
        <v>5261</v>
      </c>
      <c r="C1745" s="480" t="s">
        <v>262</v>
      </c>
      <c r="D1745" s="481">
        <v>107.36</v>
      </c>
      <c r="E1745" s="479" t="s">
        <v>5259</v>
      </c>
    </row>
    <row r="1746" spans="1:5" ht="26.2" customHeight="1" x14ac:dyDescent="0.25">
      <c r="A1746" s="478" t="s">
        <v>5262</v>
      </c>
      <c r="B1746" s="479" t="s">
        <v>5263</v>
      </c>
      <c r="C1746" s="480" t="s">
        <v>11</v>
      </c>
      <c r="D1746" s="481">
        <v>25000</v>
      </c>
      <c r="E1746" s="479" t="s">
        <v>696</v>
      </c>
    </row>
    <row r="1747" spans="1:5" ht="26.2" customHeight="1" x14ac:dyDescent="0.25">
      <c r="A1747" s="478" t="s">
        <v>5264</v>
      </c>
      <c r="B1747" s="479" t="s">
        <v>5265</v>
      </c>
      <c r="C1747" s="480" t="s">
        <v>258</v>
      </c>
      <c r="D1747" s="481">
        <v>100</v>
      </c>
      <c r="E1747" s="479" t="s">
        <v>5266</v>
      </c>
    </row>
    <row r="1748" spans="1:5" ht="26.2" customHeight="1" x14ac:dyDescent="0.25">
      <c r="A1748" s="478" t="s">
        <v>5267</v>
      </c>
      <c r="B1748" s="479" t="s">
        <v>5268</v>
      </c>
      <c r="C1748" s="480" t="s">
        <v>262</v>
      </c>
      <c r="D1748" s="481">
        <v>22</v>
      </c>
      <c r="E1748" s="479" t="s">
        <v>5266</v>
      </c>
    </row>
    <row r="1749" spans="1:5" ht="26.2" customHeight="1" x14ac:dyDescent="0.25">
      <c r="A1749" s="478" t="s">
        <v>5269</v>
      </c>
      <c r="B1749" s="479" t="s">
        <v>5270</v>
      </c>
      <c r="C1749" s="480" t="s">
        <v>267</v>
      </c>
      <c r="D1749" s="481">
        <v>10000</v>
      </c>
      <c r="E1749" s="479" t="s">
        <v>714</v>
      </c>
    </row>
    <row r="1750" spans="1:5" ht="26.2" customHeight="1" x14ac:dyDescent="0.25">
      <c r="A1750" s="478" t="s">
        <v>5271</v>
      </c>
      <c r="B1750" s="479" t="s">
        <v>5272</v>
      </c>
      <c r="C1750" s="480" t="s">
        <v>257</v>
      </c>
      <c r="D1750" s="481">
        <v>500</v>
      </c>
      <c r="E1750" s="479" t="s">
        <v>6897</v>
      </c>
    </row>
    <row r="1751" spans="1:5" ht="26.2" customHeight="1" x14ac:dyDescent="0.25">
      <c r="A1751" s="864" t="s">
        <v>5273</v>
      </c>
      <c r="B1751" s="865" t="s">
        <v>5274</v>
      </c>
      <c r="C1751" s="866" t="s">
        <v>262</v>
      </c>
      <c r="D1751" s="867">
        <v>110</v>
      </c>
      <c r="E1751" s="865" t="s">
        <v>6897</v>
      </c>
    </row>
    <row r="1752" spans="1:5" ht="26.2" customHeight="1" x14ac:dyDescent="0.25">
      <c r="A1752" s="493" t="s">
        <v>5277</v>
      </c>
      <c r="B1752" s="861" t="s">
        <v>5278</v>
      </c>
      <c r="C1752" s="862" t="s">
        <v>267</v>
      </c>
      <c r="D1752" s="863">
        <v>5000</v>
      </c>
      <c r="E1752" s="861" t="s">
        <v>2210</v>
      </c>
    </row>
    <row r="1753" spans="1:5" ht="26.2" customHeight="1" x14ac:dyDescent="0.25">
      <c r="A1753" s="478" t="s">
        <v>5279</v>
      </c>
      <c r="B1753" s="479" t="s">
        <v>5280</v>
      </c>
      <c r="C1753" s="480" t="s">
        <v>267</v>
      </c>
      <c r="D1753" s="481">
        <v>5000</v>
      </c>
      <c r="E1753" s="479" t="s">
        <v>696</v>
      </c>
    </row>
    <row r="1754" spans="1:5" ht="26.2" customHeight="1" x14ac:dyDescent="0.25">
      <c r="A1754" s="478" t="s">
        <v>5281</v>
      </c>
      <c r="B1754" s="479" t="s">
        <v>5282</v>
      </c>
      <c r="C1754" s="480" t="s">
        <v>13</v>
      </c>
      <c r="D1754" s="481">
        <v>18782.75</v>
      </c>
      <c r="E1754" s="479" t="s">
        <v>1828</v>
      </c>
    </row>
    <row r="1755" spans="1:5" ht="26.2" customHeight="1" x14ac:dyDescent="0.25">
      <c r="A1755" s="478" t="s">
        <v>5283</v>
      </c>
      <c r="B1755" s="479" t="s">
        <v>5284</v>
      </c>
      <c r="C1755" s="480" t="s">
        <v>13</v>
      </c>
      <c r="D1755" s="481">
        <v>18782.75</v>
      </c>
      <c r="E1755" s="479" t="s">
        <v>1375</v>
      </c>
    </row>
    <row r="1756" spans="1:5" ht="26.2" customHeight="1" x14ac:dyDescent="0.25">
      <c r="A1756" s="478" t="s">
        <v>5285</v>
      </c>
      <c r="B1756" s="479" t="s">
        <v>5286</v>
      </c>
      <c r="C1756" s="480" t="s">
        <v>13</v>
      </c>
      <c r="D1756" s="481">
        <v>21182.75</v>
      </c>
      <c r="E1756" s="479" t="s">
        <v>1553</v>
      </c>
    </row>
    <row r="1757" spans="1:5" ht="26.2" customHeight="1" x14ac:dyDescent="0.25">
      <c r="A1757" s="478" t="s">
        <v>5287</v>
      </c>
      <c r="B1757" s="479" t="s">
        <v>5288</v>
      </c>
      <c r="C1757" s="480" t="s">
        <v>13</v>
      </c>
      <c r="D1757" s="481">
        <v>56348.25</v>
      </c>
      <c r="E1757" s="479" t="s">
        <v>1555</v>
      </c>
    </row>
    <row r="1758" spans="1:5" ht="26.2" customHeight="1" x14ac:dyDescent="0.25">
      <c r="A1758" s="478" t="s">
        <v>5289</v>
      </c>
      <c r="B1758" s="479" t="s">
        <v>5290</v>
      </c>
      <c r="C1758" s="480" t="s">
        <v>13</v>
      </c>
      <c r="D1758" s="481">
        <v>365.51</v>
      </c>
      <c r="E1758" s="479" t="s">
        <v>695</v>
      </c>
    </row>
    <row r="1759" spans="1:5" ht="26.2" customHeight="1" x14ac:dyDescent="0.25">
      <c r="A1759" s="478" t="s">
        <v>5292</v>
      </c>
      <c r="B1759" s="479" t="s">
        <v>5293</v>
      </c>
      <c r="C1759" s="480" t="s">
        <v>267</v>
      </c>
      <c r="D1759" s="481">
        <v>150000</v>
      </c>
      <c r="E1759" s="479" t="s">
        <v>696</v>
      </c>
    </row>
    <row r="1760" spans="1:5" ht="26.2" customHeight="1" x14ac:dyDescent="0.25">
      <c r="A1760" s="478" t="s">
        <v>5294</v>
      </c>
      <c r="B1760" s="479" t="s">
        <v>5295</v>
      </c>
      <c r="C1760" s="480" t="s">
        <v>1565</v>
      </c>
      <c r="D1760" s="481">
        <v>253214.27</v>
      </c>
      <c r="E1760" s="479" t="s">
        <v>5296</v>
      </c>
    </row>
    <row r="1761" spans="1:5" ht="26.2" customHeight="1" x14ac:dyDescent="0.25">
      <c r="A1761" s="478" t="s">
        <v>5297</v>
      </c>
      <c r="B1761" s="479" t="s">
        <v>5298</v>
      </c>
      <c r="C1761" s="480" t="s">
        <v>1565</v>
      </c>
      <c r="D1761" s="481">
        <v>32785.120000000003</v>
      </c>
      <c r="E1761" s="479" t="s">
        <v>5299</v>
      </c>
    </row>
    <row r="1762" spans="1:5" ht="26.2" customHeight="1" x14ac:dyDescent="0.25">
      <c r="A1762" s="478" t="s">
        <v>5300</v>
      </c>
      <c r="B1762" s="479" t="s">
        <v>5301</v>
      </c>
      <c r="C1762" s="480" t="s">
        <v>262</v>
      </c>
      <c r="D1762" s="481">
        <v>872.78</v>
      </c>
      <c r="E1762" s="479" t="s">
        <v>721</v>
      </c>
    </row>
    <row r="1763" spans="1:5" ht="26.2" customHeight="1" x14ac:dyDescent="0.25">
      <c r="A1763" s="478" t="s">
        <v>5303</v>
      </c>
      <c r="B1763" s="479" t="s">
        <v>5304</v>
      </c>
      <c r="C1763" s="480" t="s">
        <v>267</v>
      </c>
      <c r="D1763" s="481">
        <v>48888</v>
      </c>
      <c r="E1763" s="479" t="s">
        <v>2207</v>
      </c>
    </row>
    <row r="1764" spans="1:5" ht="26.2" customHeight="1" x14ac:dyDescent="0.25">
      <c r="A1764" s="478" t="s">
        <v>5306</v>
      </c>
      <c r="B1764" s="479" t="s">
        <v>5307</v>
      </c>
      <c r="C1764" s="480" t="s">
        <v>267</v>
      </c>
      <c r="D1764" s="481">
        <v>21000</v>
      </c>
      <c r="E1764" s="479" t="s">
        <v>714</v>
      </c>
    </row>
    <row r="1765" spans="1:5" ht="26.2" customHeight="1" x14ac:dyDescent="0.25">
      <c r="A1765" s="478" t="s">
        <v>5309</v>
      </c>
      <c r="B1765" s="479" t="s">
        <v>5310</v>
      </c>
      <c r="C1765" s="480" t="s">
        <v>267</v>
      </c>
      <c r="D1765" s="481">
        <v>6904.8</v>
      </c>
      <c r="E1765" s="479" t="s">
        <v>1752</v>
      </c>
    </row>
    <row r="1766" spans="1:5" ht="26.2" customHeight="1" x14ac:dyDescent="0.25">
      <c r="A1766" s="478" t="s">
        <v>5311</v>
      </c>
      <c r="B1766" s="479" t="s">
        <v>5312</v>
      </c>
      <c r="C1766" s="480" t="s">
        <v>258</v>
      </c>
      <c r="D1766" s="481">
        <v>276.10000000000002</v>
      </c>
      <c r="E1766" s="479" t="s">
        <v>4829</v>
      </c>
    </row>
    <row r="1767" spans="1:5" ht="26.2" customHeight="1" x14ac:dyDescent="0.25">
      <c r="A1767" s="478" t="s">
        <v>5313</v>
      </c>
      <c r="B1767" s="479" t="s">
        <v>5314</v>
      </c>
      <c r="C1767" s="480" t="s">
        <v>262</v>
      </c>
      <c r="D1767" s="481">
        <v>11.04</v>
      </c>
      <c r="E1767" s="479" t="s">
        <v>4829</v>
      </c>
    </row>
    <row r="1768" spans="1:5" ht="26.2" customHeight="1" x14ac:dyDescent="0.25">
      <c r="A1768" s="478" t="s">
        <v>5315</v>
      </c>
      <c r="B1768" s="479" t="s">
        <v>5316</v>
      </c>
      <c r="C1768" s="480" t="s">
        <v>258</v>
      </c>
      <c r="D1768" s="481">
        <v>65</v>
      </c>
      <c r="E1768" s="479" t="s">
        <v>5317</v>
      </c>
    </row>
    <row r="1769" spans="1:5" ht="26.2" customHeight="1" x14ac:dyDescent="0.25">
      <c r="A1769" s="478" t="s">
        <v>5318</v>
      </c>
      <c r="B1769" s="479" t="s">
        <v>5319</v>
      </c>
      <c r="C1769" s="480" t="s">
        <v>262</v>
      </c>
      <c r="D1769" s="481">
        <v>2.6</v>
      </c>
      <c r="E1769" s="479" t="s">
        <v>5317</v>
      </c>
    </row>
    <row r="1770" spans="1:5" ht="26.2" customHeight="1" x14ac:dyDescent="0.25">
      <c r="A1770" s="478" t="s">
        <v>5320</v>
      </c>
      <c r="B1770" s="479" t="s">
        <v>5321</v>
      </c>
      <c r="C1770" s="480" t="s">
        <v>258</v>
      </c>
      <c r="D1770" s="481">
        <v>9.75</v>
      </c>
      <c r="E1770" s="479" t="s">
        <v>4459</v>
      </c>
    </row>
    <row r="1771" spans="1:5" ht="26.2" customHeight="1" x14ac:dyDescent="0.25">
      <c r="A1771" s="478" t="s">
        <v>5322</v>
      </c>
      <c r="B1771" s="479" t="s">
        <v>5323</v>
      </c>
      <c r="C1771" s="480" t="s">
        <v>262</v>
      </c>
      <c r="D1771" s="481">
        <v>0.39</v>
      </c>
      <c r="E1771" s="479" t="s">
        <v>4459</v>
      </c>
    </row>
    <row r="1772" spans="1:5" ht="26.2" customHeight="1" x14ac:dyDescent="0.25">
      <c r="A1772" s="478" t="s">
        <v>5324</v>
      </c>
      <c r="B1772" s="479" t="s">
        <v>5325</v>
      </c>
      <c r="C1772" s="480" t="s">
        <v>258</v>
      </c>
      <c r="D1772" s="481">
        <v>547.6</v>
      </c>
      <c r="E1772" s="479" t="s">
        <v>5326</v>
      </c>
    </row>
    <row r="1773" spans="1:5" ht="26.2" customHeight="1" x14ac:dyDescent="0.25">
      <c r="A1773" s="478" t="s">
        <v>5327</v>
      </c>
      <c r="B1773" s="479" t="s">
        <v>5328</v>
      </c>
      <c r="C1773" s="480" t="s">
        <v>262</v>
      </c>
      <c r="D1773" s="481">
        <v>21.9</v>
      </c>
      <c r="E1773" s="479" t="s">
        <v>5326</v>
      </c>
    </row>
    <row r="1774" spans="1:5" ht="26.2" customHeight="1" x14ac:dyDescent="0.25">
      <c r="A1774" s="478" t="s">
        <v>5330</v>
      </c>
      <c r="B1774" s="479" t="s">
        <v>5331</v>
      </c>
      <c r="C1774" s="480" t="s">
        <v>267</v>
      </c>
      <c r="D1774" s="481">
        <v>3270</v>
      </c>
      <c r="E1774" s="479" t="s">
        <v>974</v>
      </c>
    </row>
    <row r="1775" spans="1:5" ht="26.2" customHeight="1" x14ac:dyDescent="0.25">
      <c r="A1775" s="478" t="s">
        <v>5337</v>
      </c>
      <c r="B1775" s="479" t="s">
        <v>5336</v>
      </c>
      <c r="C1775" s="480" t="s">
        <v>256</v>
      </c>
      <c r="D1775" s="481">
        <v>1162.92</v>
      </c>
      <c r="E1775" s="479" t="s">
        <v>722</v>
      </c>
    </row>
    <row r="1776" spans="1:5" ht="26.2" customHeight="1" x14ac:dyDescent="0.25">
      <c r="A1776" s="478" t="s">
        <v>5338</v>
      </c>
      <c r="B1776" s="479" t="s">
        <v>5339</v>
      </c>
      <c r="C1776" s="480" t="s">
        <v>267</v>
      </c>
      <c r="D1776" s="481">
        <v>18000</v>
      </c>
      <c r="E1776" s="479" t="s">
        <v>694</v>
      </c>
    </row>
    <row r="1777" spans="1:5" ht="26.2" customHeight="1" x14ac:dyDescent="0.25">
      <c r="A1777" s="478" t="s">
        <v>5340</v>
      </c>
      <c r="B1777" s="479" t="s">
        <v>5341</v>
      </c>
      <c r="C1777" s="480" t="s">
        <v>267</v>
      </c>
      <c r="D1777" s="481">
        <v>132400</v>
      </c>
      <c r="E1777" s="479" t="s">
        <v>694</v>
      </c>
    </row>
    <row r="1778" spans="1:5" ht="26.2" customHeight="1" x14ac:dyDescent="0.25">
      <c r="A1778" s="478" t="s">
        <v>5343</v>
      </c>
      <c r="B1778" s="479" t="s">
        <v>5344</v>
      </c>
      <c r="C1778" s="480" t="s">
        <v>267</v>
      </c>
      <c r="D1778" s="481">
        <v>115458</v>
      </c>
      <c r="E1778" s="479" t="s">
        <v>1752</v>
      </c>
    </row>
    <row r="1779" spans="1:5" ht="26.2" customHeight="1" x14ac:dyDescent="0.25">
      <c r="A1779" s="478" t="s">
        <v>5345</v>
      </c>
      <c r="B1779" s="479" t="s">
        <v>5346</v>
      </c>
      <c r="C1779" s="480" t="s">
        <v>256</v>
      </c>
      <c r="D1779" s="481">
        <v>20000</v>
      </c>
      <c r="E1779" s="479" t="s">
        <v>1470</v>
      </c>
    </row>
    <row r="1780" spans="1:5" ht="26.2" customHeight="1" x14ac:dyDescent="0.25">
      <c r="A1780" s="478" t="s">
        <v>5347</v>
      </c>
      <c r="B1780" s="479" t="s">
        <v>6898</v>
      </c>
      <c r="C1780" s="480" t="s">
        <v>262</v>
      </c>
      <c r="D1780" s="481">
        <v>4400</v>
      </c>
      <c r="E1780" s="479" t="s">
        <v>1470</v>
      </c>
    </row>
    <row r="1781" spans="1:5" ht="26.2" customHeight="1" x14ac:dyDescent="0.25">
      <c r="A1781" s="478" t="s">
        <v>5350</v>
      </c>
      <c r="B1781" s="479" t="s">
        <v>5351</v>
      </c>
      <c r="C1781" s="480" t="s">
        <v>267</v>
      </c>
      <c r="D1781" s="481">
        <v>15000</v>
      </c>
      <c r="E1781" s="479" t="s">
        <v>2267</v>
      </c>
    </row>
    <row r="1782" spans="1:5" ht="26.2" customHeight="1" x14ac:dyDescent="0.25">
      <c r="A1782" s="478" t="s">
        <v>5352</v>
      </c>
      <c r="B1782" s="479" t="s">
        <v>5351</v>
      </c>
      <c r="C1782" s="480" t="s">
        <v>267</v>
      </c>
      <c r="D1782" s="481">
        <v>15000</v>
      </c>
      <c r="E1782" s="479" t="s">
        <v>2267</v>
      </c>
    </row>
    <row r="1783" spans="1:5" ht="26.2" customHeight="1" x14ac:dyDescent="0.25">
      <c r="A1783" s="478" t="s">
        <v>5353</v>
      </c>
      <c r="B1783" s="479" t="s">
        <v>5354</v>
      </c>
      <c r="C1783" s="480" t="s">
        <v>257</v>
      </c>
      <c r="D1783" s="481">
        <v>1821</v>
      </c>
      <c r="E1783" s="479" t="s">
        <v>1837</v>
      </c>
    </row>
    <row r="1784" spans="1:5" ht="26.2" customHeight="1" x14ac:dyDescent="0.25">
      <c r="A1784" s="478" t="s">
        <v>5355</v>
      </c>
      <c r="B1784" s="479" t="s">
        <v>5356</v>
      </c>
      <c r="C1784" s="480" t="s">
        <v>262</v>
      </c>
      <c r="D1784" s="481">
        <v>382.41</v>
      </c>
      <c r="E1784" s="479" t="s">
        <v>1837</v>
      </c>
    </row>
    <row r="1785" spans="1:5" ht="26.2" customHeight="1" x14ac:dyDescent="0.25">
      <c r="A1785" s="478" t="s">
        <v>5360</v>
      </c>
      <c r="B1785" s="479" t="s">
        <v>5361</v>
      </c>
      <c r="C1785" s="480" t="s">
        <v>257</v>
      </c>
      <c r="D1785" s="481">
        <v>1165.2</v>
      </c>
      <c r="E1785" s="479" t="s">
        <v>5362</v>
      </c>
    </row>
    <row r="1786" spans="1:5" ht="26.2" customHeight="1" x14ac:dyDescent="0.25">
      <c r="A1786" s="478" t="s">
        <v>5363</v>
      </c>
      <c r="B1786" s="479" t="s">
        <v>5364</v>
      </c>
      <c r="C1786" s="480" t="s">
        <v>262</v>
      </c>
      <c r="D1786" s="481">
        <v>256.33999999999997</v>
      </c>
      <c r="E1786" s="479" t="s">
        <v>5362</v>
      </c>
    </row>
    <row r="1787" spans="1:5" ht="26.2" customHeight="1" x14ac:dyDescent="0.25">
      <c r="A1787" s="478" t="s">
        <v>5365</v>
      </c>
      <c r="B1787" s="479" t="s">
        <v>5366</v>
      </c>
      <c r="C1787" s="480" t="s">
        <v>267</v>
      </c>
      <c r="D1787" s="481">
        <v>8500</v>
      </c>
      <c r="E1787" s="479" t="s">
        <v>721</v>
      </c>
    </row>
    <row r="1788" spans="1:5" ht="26.2" customHeight="1" x14ac:dyDescent="0.25">
      <c r="A1788" s="478" t="s">
        <v>5368</v>
      </c>
      <c r="B1788" s="479" t="s">
        <v>5369</v>
      </c>
      <c r="C1788" s="480" t="s">
        <v>8</v>
      </c>
      <c r="D1788" s="481">
        <v>2500</v>
      </c>
      <c r="E1788" s="479" t="s">
        <v>907</v>
      </c>
    </row>
    <row r="1789" spans="1:5" ht="26.2" customHeight="1" x14ac:dyDescent="0.25">
      <c r="A1789" s="478" t="s">
        <v>5370</v>
      </c>
      <c r="B1789" s="479" t="s">
        <v>5371</v>
      </c>
      <c r="C1789" s="480" t="s">
        <v>257</v>
      </c>
      <c r="D1789" s="481">
        <v>1046.4000000000001</v>
      </c>
      <c r="E1789" s="479" t="s">
        <v>5372</v>
      </c>
    </row>
    <row r="1790" spans="1:5" ht="26.2" customHeight="1" x14ac:dyDescent="0.25">
      <c r="A1790" s="478" t="s">
        <v>5373</v>
      </c>
      <c r="B1790" s="479" t="s">
        <v>5374</v>
      </c>
      <c r="C1790" s="480" t="s">
        <v>265</v>
      </c>
      <c r="D1790" s="481">
        <v>17010</v>
      </c>
      <c r="E1790" s="479" t="s">
        <v>5375</v>
      </c>
    </row>
    <row r="1791" spans="1:5" ht="26.2" customHeight="1" x14ac:dyDescent="0.25">
      <c r="A1791" s="478" t="s">
        <v>5376</v>
      </c>
      <c r="B1791" s="479" t="s">
        <v>5377</v>
      </c>
      <c r="C1791" s="480" t="s">
        <v>262</v>
      </c>
      <c r="D1791" s="481">
        <v>9097</v>
      </c>
      <c r="E1791" s="479" t="s">
        <v>696</v>
      </c>
    </row>
    <row r="1792" spans="1:5" ht="26.2" customHeight="1" x14ac:dyDescent="0.25">
      <c r="A1792" s="478" t="s">
        <v>5378</v>
      </c>
      <c r="B1792" s="479" t="s">
        <v>5379</v>
      </c>
      <c r="C1792" s="480" t="s">
        <v>262</v>
      </c>
      <c r="D1792" s="481">
        <v>219.74</v>
      </c>
      <c r="E1792" s="483" t="s">
        <v>5372</v>
      </c>
    </row>
    <row r="1793" spans="1:5" ht="26.2" customHeight="1" x14ac:dyDescent="0.25">
      <c r="A1793" s="478" t="s">
        <v>5380</v>
      </c>
      <c r="B1793" s="479" t="s">
        <v>5381</v>
      </c>
      <c r="C1793" s="480" t="s">
        <v>257</v>
      </c>
      <c r="D1793" s="481">
        <v>250</v>
      </c>
      <c r="E1793" s="479" t="s">
        <v>5382</v>
      </c>
    </row>
    <row r="1794" spans="1:5" ht="26.2" customHeight="1" x14ac:dyDescent="0.25">
      <c r="A1794" s="478" t="s">
        <v>5383</v>
      </c>
      <c r="B1794" s="479" t="s">
        <v>5384</v>
      </c>
      <c r="C1794" s="480" t="s">
        <v>262</v>
      </c>
      <c r="D1794" s="481">
        <v>55</v>
      </c>
      <c r="E1794" s="479" t="s">
        <v>5382</v>
      </c>
    </row>
    <row r="1795" spans="1:5" ht="26.2" customHeight="1" x14ac:dyDescent="0.25">
      <c r="A1795" s="478" t="s">
        <v>5385</v>
      </c>
      <c r="B1795" s="479" t="s">
        <v>5386</v>
      </c>
      <c r="C1795" s="480" t="s">
        <v>267</v>
      </c>
      <c r="D1795" s="481">
        <v>12400</v>
      </c>
      <c r="E1795" s="479" t="s">
        <v>2205</v>
      </c>
    </row>
    <row r="1796" spans="1:5" ht="26.2" customHeight="1" x14ac:dyDescent="0.25">
      <c r="A1796" s="478" t="s">
        <v>5388</v>
      </c>
      <c r="B1796" s="479" t="s">
        <v>5389</v>
      </c>
      <c r="C1796" s="480" t="s">
        <v>267</v>
      </c>
      <c r="D1796" s="481">
        <v>155614.20000000001</v>
      </c>
      <c r="E1796" s="479" t="s">
        <v>2204</v>
      </c>
    </row>
    <row r="1797" spans="1:5" ht="26.2" customHeight="1" x14ac:dyDescent="0.25">
      <c r="A1797" s="478" t="s">
        <v>5391</v>
      </c>
      <c r="B1797" s="479" t="s">
        <v>5392</v>
      </c>
      <c r="C1797" s="480" t="s">
        <v>1565</v>
      </c>
      <c r="D1797" s="481">
        <v>128163.87</v>
      </c>
      <c r="E1797" s="479" t="s">
        <v>713</v>
      </c>
    </row>
    <row r="1798" spans="1:5" ht="26.2" customHeight="1" x14ac:dyDescent="0.25">
      <c r="A1798" s="478" t="s">
        <v>5393</v>
      </c>
      <c r="B1798" s="479" t="s">
        <v>5394</v>
      </c>
      <c r="C1798" s="480" t="s">
        <v>257</v>
      </c>
      <c r="D1798" s="481">
        <v>115</v>
      </c>
      <c r="E1798" s="479" t="s">
        <v>5395</v>
      </c>
    </row>
    <row r="1799" spans="1:5" ht="26.2" customHeight="1" x14ac:dyDescent="0.25">
      <c r="A1799" s="478" t="s">
        <v>5396</v>
      </c>
      <c r="B1799" s="479" t="s">
        <v>5397</v>
      </c>
      <c r="C1799" s="480" t="s">
        <v>262</v>
      </c>
      <c r="D1799" s="481">
        <v>24.15</v>
      </c>
      <c r="E1799" s="479" t="s">
        <v>5395</v>
      </c>
    </row>
    <row r="1800" spans="1:5" ht="26.2" customHeight="1" x14ac:dyDescent="0.25">
      <c r="A1800" s="478" t="s">
        <v>5399</v>
      </c>
      <c r="B1800" s="479" t="s">
        <v>5400</v>
      </c>
      <c r="C1800" s="480" t="s">
        <v>257</v>
      </c>
      <c r="D1800" s="481">
        <v>50</v>
      </c>
      <c r="E1800" s="479" t="s">
        <v>5401</v>
      </c>
    </row>
    <row r="1801" spans="1:5" ht="26.2" customHeight="1" x14ac:dyDescent="0.25">
      <c r="A1801" s="864" t="s">
        <v>5402</v>
      </c>
      <c r="B1801" s="865" t="s">
        <v>5403</v>
      </c>
      <c r="C1801" s="866" t="s">
        <v>257</v>
      </c>
      <c r="D1801" s="867">
        <v>1966</v>
      </c>
      <c r="E1801" s="865" t="s">
        <v>3985</v>
      </c>
    </row>
    <row r="1802" spans="1:5" ht="26.2" customHeight="1" x14ac:dyDescent="0.25">
      <c r="A1802" s="493" t="s">
        <v>5404</v>
      </c>
      <c r="B1802" s="861" t="s">
        <v>6899</v>
      </c>
      <c r="C1802" s="862" t="s">
        <v>262</v>
      </c>
      <c r="D1802" s="863">
        <v>429</v>
      </c>
      <c r="E1802" s="861" t="s">
        <v>3985</v>
      </c>
    </row>
    <row r="1803" spans="1:5" ht="26.2" customHeight="1" x14ac:dyDescent="0.25">
      <c r="A1803" s="478" t="s">
        <v>5405</v>
      </c>
      <c r="B1803" s="479" t="s">
        <v>5406</v>
      </c>
      <c r="C1803" s="480" t="s">
        <v>262</v>
      </c>
      <c r="D1803" s="481">
        <v>10.5</v>
      </c>
      <c r="E1803" s="479" t="s">
        <v>5401</v>
      </c>
    </row>
    <row r="1804" spans="1:5" ht="26.2" customHeight="1" x14ac:dyDescent="0.25">
      <c r="A1804" s="478" t="s">
        <v>5407</v>
      </c>
      <c r="B1804" s="479" t="s">
        <v>5408</v>
      </c>
      <c r="C1804" s="480" t="s">
        <v>257</v>
      </c>
      <c r="D1804" s="481">
        <v>911</v>
      </c>
      <c r="E1804" s="479" t="s">
        <v>5276</v>
      </c>
    </row>
    <row r="1805" spans="1:5" ht="26.2" customHeight="1" x14ac:dyDescent="0.25">
      <c r="A1805" s="478" t="s">
        <v>5409</v>
      </c>
      <c r="B1805" s="479" t="s">
        <v>5410</v>
      </c>
      <c r="C1805" s="480" t="s">
        <v>262</v>
      </c>
      <c r="D1805" s="481">
        <v>200.42</v>
      </c>
      <c r="E1805" s="479" t="s">
        <v>5276</v>
      </c>
    </row>
    <row r="1806" spans="1:5" ht="26.2" customHeight="1" x14ac:dyDescent="0.25">
      <c r="A1806" s="478" t="s">
        <v>5412</v>
      </c>
      <c r="B1806" s="479" t="s">
        <v>5413</v>
      </c>
      <c r="C1806" s="480" t="s">
        <v>257</v>
      </c>
      <c r="D1806" s="481">
        <v>1084</v>
      </c>
      <c r="E1806" s="479" t="s">
        <v>3985</v>
      </c>
    </row>
    <row r="1807" spans="1:5" ht="26.2" customHeight="1" x14ac:dyDescent="0.25">
      <c r="A1807" s="478" t="s">
        <v>5414</v>
      </c>
      <c r="B1807" s="479" t="s">
        <v>5415</v>
      </c>
      <c r="C1807" s="480" t="s">
        <v>262</v>
      </c>
      <c r="D1807" s="481">
        <v>238.48</v>
      </c>
      <c r="E1807" s="479" t="s">
        <v>3985</v>
      </c>
    </row>
    <row r="1808" spans="1:5" ht="26.2" customHeight="1" x14ac:dyDescent="0.25">
      <c r="A1808" s="478" t="s">
        <v>5417</v>
      </c>
      <c r="B1808" s="479" t="s">
        <v>5418</v>
      </c>
      <c r="C1808" s="480" t="s">
        <v>257</v>
      </c>
      <c r="D1808" s="481">
        <v>543.20000000000005</v>
      </c>
      <c r="E1808" s="479" t="s">
        <v>2826</v>
      </c>
    </row>
    <row r="1809" spans="1:5" ht="26.2" customHeight="1" x14ac:dyDescent="0.25">
      <c r="A1809" s="478" t="s">
        <v>5419</v>
      </c>
      <c r="B1809" s="479" t="s">
        <v>5418</v>
      </c>
      <c r="C1809" s="480" t="s">
        <v>262</v>
      </c>
      <c r="D1809" s="481">
        <v>119.5</v>
      </c>
      <c r="E1809" s="479" t="s">
        <v>2826</v>
      </c>
    </row>
    <row r="1810" spans="1:5" ht="26.2" customHeight="1" x14ac:dyDescent="0.25">
      <c r="A1810" s="478" t="s">
        <v>5420</v>
      </c>
      <c r="B1810" s="479" t="s">
        <v>5421</v>
      </c>
      <c r="C1810" s="480" t="s">
        <v>257</v>
      </c>
      <c r="D1810" s="481">
        <v>1966</v>
      </c>
      <c r="E1810" s="479" t="s">
        <v>3985</v>
      </c>
    </row>
    <row r="1811" spans="1:5" ht="26.2" customHeight="1" x14ac:dyDescent="0.25">
      <c r="A1811" s="478" t="s">
        <v>5422</v>
      </c>
      <c r="B1811" s="479" t="s">
        <v>5423</v>
      </c>
      <c r="C1811" s="480" t="s">
        <v>262</v>
      </c>
      <c r="D1811" s="481">
        <v>429</v>
      </c>
      <c r="E1811" s="479" t="s">
        <v>3985</v>
      </c>
    </row>
    <row r="1812" spans="1:5" ht="26.2" customHeight="1" x14ac:dyDescent="0.25">
      <c r="A1812" s="478" t="s">
        <v>5424</v>
      </c>
      <c r="B1812" s="479" t="s">
        <v>5425</v>
      </c>
      <c r="C1812" s="480" t="s">
        <v>256</v>
      </c>
      <c r="D1812" s="481">
        <v>144.46</v>
      </c>
      <c r="E1812" s="479" t="s">
        <v>5426</v>
      </c>
    </row>
    <row r="1813" spans="1:5" ht="26.2" customHeight="1" x14ac:dyDescent="0.25">
      <c r="A1813" s="478" t="s">
        <v>5427</v>
      </c>
      <c r="B1813" s="479" t="s">
        <v>5428</v>
      </c>
      <c r="C1813" s="480" t="s">
        <v>262</v>
      </c>
      <c r="D1813" s="481">
        <v>31.78</v>
      </c>
      <c r="E1813" s="479" t="s">
        <v>5426</v>
      </c>
    </row>
    <row r="1814" spans="1:5" ht="26.2" customHeight="1" x14ac:dyDescent="0.25">
      <c r="A1814" s="478" t="s">
        <v>5429</v>
      </c>
      <c r="B1814" s="479" t="s">
        <v>5430</v>
      </c>
      <c r="C1814" s="480" t="s">
        <v>21</v>
      </c>
      <c r="D1814" s="481">
        <v>9167.2800000000007</v>
      </c>
      <c r="E1814" s="479" t="s">
        <v>6900</v>
      </c>
    </row>
    <row r="1815" spans="1:5" ht="26.2" customHeight="1" x14ac:dyDescent="0.25">
      <c r="A1815" s="478" t="s">
        <v>5431</v>
      </c>
      <c r="B1815" s="479" t="s">
        <v>5432</v>
      </c>
      <c r="C1815" s="480" t="s">
        <v>1816</v>
      </c>
      <c r="D1815" s="481">
        <v>792</v>
      </c>
      <c r="E1815" s="479" t="s">
        <v>1211</v>
      </c>
    </row>
    <row r="1816" spans="1:5" ht="26.2" customHeight="1" x14ac:dyDescent="0.25">
      <c r="A1816" s="478" t="s">
        <v>5433</v>
      </c>
      <c r="B1816" s="479" t="s">
        <v>5434</v>
      </c>
      <c r="C1816" s="480" t="s">
        <v>267</v>
      </c>
      <c r="D1816" s="481">
        <v>54000</v>
      </c>
      <c r="E1816" s="479" t="s">
        <v>696</v>
      </c>
    </row>
    <row r="1817" spans="1:5" ht="26.2" customHeight="1" x14ac:dyDescent="0.25">
      <c r="A1817" s="478" t="s">
        <v>5437</v>
      </c>
      <c r="B1817" s="479" t="s">
        <v>5438</v>
      </c>
      <c r="C1817" s="480" t="s">
        <v>257</v>
      </c>
      <c r="D1817" s="481">
        <v>933.22</v>
      </c>
      <c r="E1817" s="479" t="s">
        <v>5439</v>
      </c>
    </row>
    <row r="1818" spans="1:5" ht="26.2" customHeight="1" x14ac:dyDescent="0.25">
      <c r="A1818" s="478" t="s">
        <v>5440</v>
      </c>
      <c r="B1818" s="479" t="s">
        <v>5438</v>
      </c>
      <c r="C1818" s="480" t="s">
        <v>262</v>
      </c>
      <c r="D1818" s="481">
        <v>205.31</v>
      </c>
      <c r="E1818" s="479" t="s">
        <v>5439</v>
      </c>
    </row>
    <row r="1819" spans="1:5" ht="26.2" customHeight="1" x14ac:dyDescent="0.25">
      <c r="A1819" s="478" t="s">
        <v>5446</v>
      </c>
      <c r="B1819" s="479" t="s">
        <v>5447</v>
      </c>
      <c r="C1819" s="480" t="s">
        <v>267</v>
      </c>
      <c r="D1819" s="481">
        <v>154000</v>
      </c>
      <c r="E1819" s="479" t="s">
        <v>1752</v>
      </c>
    </row>
    <row r="1820" spans="1:5" ht="26.2" customHeight="1" x14ac:dyDescent="0.25">
      <c r="A1820" s="478" t="s">
        <v>5448</v>
      </c>
      <c r="B1820" s="479" t="s">
        <v>5449</v>
      </c>
      <c r="C1820" s="480" t="s">
        <v>267</v>
      </c>
      <c r="D1820" s="481">
        <v>21000</v>
      </c>
      <c r="E1820" s="479" t="s">
        <v>1752</v>
      </c>
    </row>
    <row r="1821" spans="1:5" ht="26.2" customHeight="1" x14ac:dyDescent="0.25">
      <c r="A1821" s="478" t="s">
        <v>5453</v>
      </c>
      <c r="B1821" s="479" t="s">
        <v>5454</v>
      </c>
      <c r="C1821" s="480" t="s">
        <v>267</v>
      </c>
      <c r="D1821" s="481">
        <v>197889.4</v>
      </c>
      <c r="E1821" s="479" t="s">
        <v>1383</v>
      </c>
    </row>
    <row r="1822" spans="1:5" ht="26.2" customHeight="1" x14ac:dyDescent="0.25">
      <c r="A1822" s="478" t="s">
        <v>5455</v>
      </c>
      <c r="B1822" s="479" t="s">
        <v>5456</v>
      </c>
      <c r="C1822" s="480" t="s">
        <v>267</v>
      </c>
      <c r="D1822" s="481">
        <v>8000</v>
      </c>
      <c r="E1822" s="479" t="s">
        <v>696</v>
      </c>
    </row>
    <row r="1823" spans="1:5" ht="26.2" customHeight="1" x14ac:dyDescent="0.25">
      <c r="A1823" s="478" t="s">
        <v>5459</v>
      </c>
      <c r="B1823" s="479" t="s">
        <v>5460</v>
      </c>
      <c r="C1823" s="480" t="s">
        <v>257</v>
      </c>
      <c r="D1823" s="481">
        <v>29.75</v>
      </c>
      <c r="E1823" s="479" t="s">
        <v>4675</v>
      </c>
    </row>
    <row r="1824" spans="1:5" ht="26.2" customHeight="1" x14ac:dyDescent="0.25">
      <c r="A1824" s="478" t="s">
        <v>5461</v>
      </c>
      <c r="B1824" s="479" t="s">
        <v>5462</v>
      </c>
      <c r="C1824" s="480" t="s">
        <v>262</v>
      </c>
      <c r="D1824" s="481">
        <v>6.55</v>
      </c>
      <c r="E1824" s="479" t="s">
        <v>4675</v>
      </c>
    </row>
    <row r="1825" spans="1:5" ht="26.2" customHeight="1" x14ac:dyDescent="0.25">
      <c r="A1825" s="478" t="s">
        <v>5463</v>
      </c>
      <c r="B1825" s="479" t="s">
        <v>5464</v>
      </c>
      <c r="C1825" s="480" t="s">
        <v>257</v>
      </c>
      <c r="D1825" s="481">
        <v>250.41</v>
      </c>
      <c r="E1825" s="479" t="s">
        <v>5070</v>
      </c>
    </row>
    <row r="1826" spans="1:5" ht="26.2" customHeight="1" x14ac:dyDescent="0.25">
      <c r="A1826" s="478" t="s">
        <v>5465</v>
      </c>
      <c r="B1826" s="479" t="s">
        <v>5466</v>
      </c>
      <c r="C1826" s="480" t="s">
        <v>262</v>
      </c>
      <c r="D1826" s="481">
        <v>55.09</v>
      </c>
      <c r="E1826" s="479" t="s">
        <v>5070</v>
      </c>
    </row>
    <row r="1827" spans="1:5" ht="26.2" customHeight="1" x14ac:dyDescent="0.25">
      <c r="A1827" s="478" t="s">
        <v>5468</v>
      </c>
      <c r="B1827" s="479" t="s">
        <v>5469</v>
      </c>
      <c r="C1827" s="480" t="s">
        <v>262</v>
      </c>
      <c r="D1827" s="481">
        <v>19.48</v>
      </c>
      <c r="E1827" s="479" t="s">
        <v>5470</v>
      </c>
    </row>
    <row r="1828" spans="1:5" ht="26.2" customHeight="1" x14ac:dyDescent="0.25">
      <c r="A1828" s="478" t="s">
        <v>5471</v>
      </c>
      <c r="B1828" s="479" t="s">
        <v>5472</v>
      </c>
      <c r="C1828" s="480" t="s">
        <v>8</v>
      </c>
      <c r="D1828" s="481">
        <v>150</v>
      </c>
      <c r="E1828" s="479" t="s">
        <v>1367</v>
      </c>
    </row>
    <row r="1829" spans="1:5" ht="26.2" customHeight="1" x14ac:dyDescent="0.25">
      <c r="A1829" s="478" t="s">
        <v>5473</v>
      </c>
      <c r="B1829" s="479" t="s">
        <v>5474</v>
      </c>
      <c r="C1829" s="480" t="s">
        <v>258</v>
      </c>
      <c r="D1829" s="481">
        <v>128000</v>
      </c>
      <c r="E1829" s="479" t="s">
        <v>6861</v>
      </c>
    </row>
    <row r="1830" spans="1:5" ht="26.2" customHeight="1" x14ac:dyDescent="0.25">
      <c r="A1830" s="478" t="s">
        <v>5475</v>
      </c>
      <c r="B1830" s="479" t="s">
        <v>5474</v>
      </c>
      <c r="C1830" s="480" t="s">
        <v>262</v>
      </c>
      <c r="D1830" s="481">
        <v>23760</v>
      </c>
      <c r="E1830" s="479" t="s">
        <v>6861</v>
      </c>
    </row>
    <row r="1831" spans="1:5" ht="26.2" customHeight="1" x14ac:dyDescent="0.25">
      <c r="A1831" s="478" t="s">
        <v>5476</v>
      </c>
      <c r="B1831" s="479" t="s">
        <v>5477</v>
      </c>
      <c r="C1831" s="480" t="s">
        <v>258</v>
      </c>
      <c r="D1831" s="481">
        <v>113.75</v>
      </c>
      <c r="E1831" s="479" t="s">
        <v>6901</v>
      </c>
    </row>
    <row r="1832" spans="1:5" ht="26.2" customHeight="1" x14ac:dyDescent="0.25">
      <c r="A1832" s="478" t="s">
        <v>5478</v>
      </c>
      <c r="B1832" s="479" t="s">
        <v>5479</v>
      </c>
      <c r="C1832" s="480" t="s">
        <v>262</v>
      </c>
      <c r="D1832" s="481">
        <v>4.55</v>
      </c>
      <c r="E1832" s="479" t="s">
        <v>6901</v>
      </c>
    </row>
    <row r="1833" spans="1:5" ht="26.2" customHeight="1" x14ac:dyDescent="0.25">
      <c r="A1833" s="478" t="s">
        <v>5480</v>
      </c>
      <c r="B1833" s="479" t="s">
        <v>5481</v>
      </c>
      <c r="C1833" s="480" t="s">
        <v>258</v>
      </c>
      <c r="D1833" s="481">
        <v>2.8</v>
      </c>
      <c r="E1833" s="479" t="s">
        <v>2007</v>
      </c>
    </row>
    <row r="1834" spans="1:5" ht="26.2" customHeight="1" x14ac:dyDescent="0.25">
      <c r="A1834" s="478" t="s">
        <v>5482</v>
      </c>
      <c r="B1834" s="479" t="s">
        <v>5483</v>
      </c>
      <c r="C1834" s="480" t="s">
        <v>262</v>
      </c>
      <c r="D1834" s="481">
        <v>0.11</v>
      </c>
      <c r="E1834" s="479" t="s">
        <v>2007</v>
      </c>
    </row>
    <row r="1835" spans="1:5" ht="26.2" customHeight="1" x14ac:dyDescent="0.25">
      <c r="A1835" s="478" t="s">
        <v>5484</v>
      </c>
      <c r="B1835" s="479" t="s">
        <v>5485</v>
      </c>
      <c r="C1835" s="480" t="s">
        <v>258</v>
      </c>
      <c r="D1835" s="481">
        <v>81.900000000000006</v>
      </c>
      <c r="E1835" s="479" t="s">
        <v>4459</v>
      </c>
    </row>
    <row r="1836" spans="1:5" ht="26.2" customHeight="1" x14ac:dyDescent="0.25">
      <c r="A1836" s="478" t="s">
        <v>5486</v>
      </c>
      <c r="B1836" s="479" t="s">
        <v>5487</v>
      </c>
      <c r="C1836" s="480" t="s">
        <v>262</v>
      </c>
      <c r="D1836" s="481">
        <v>3.28</v>
      </c>
      <c r="E1836" s="479" t="s">
        <v>4459</v>
      </c>
    </row>
    <row r="1837" spans="1:5" ht="26.2" customHeight="1" x14ac:dyDescent="0.25">
      <c r="A1837" s="478" t="s">
        <v>5489</v>
      </c>
      <c r="B1837" s="479" t="s">
        <v>5490</v>
      </c>
      <c r="C1837" s="480" t="s">
        <v>258</v>
      </c>
      <c r="D1837" s="481">
        <v>81.25</v>
      </c>
      <c r="E1837" s="479" t="s">
        <v>4829</v>
      </c>
    </row>
    <row r="1838" spans="1:5" ht="26.2" customHeight="1" x14ac:dyDescent="0.25">
      <c r="A1838" s="478" t="s">
        <v>5491</v>
      </c>
      <c r="B1838" s="479" t="s">
        <v>5492</v>
      </c>
      <c r="C1838" s="480" t="s">
        <v>262</v>
      </c>
      <c r="D1838" s="481">
        <v>3.25</v>
      </c>
      <c r="E1838" s="479" t="s">
        <v>4829</v>
      </c>
    </row>
    <row r="1839" spans="1:5" ht="26.2" customHeight="1" x14ac:dyDescent="0.25">
      <c r="A1839" s="478" t="s">
        <v>5493</v>
      </c>
      <c r="B1839" s="479" t="s">
        <v>5494</v>
      </c>
      <c r="C1839" s="480" t="s">
        <v>258</v>
      </c>
      <c r="D1839" s="481">
        <v>16.25</v>
      </c>
      <c r="E1839" s="479" t="s">
        <v>6902</v>
      </c>
    </row>
    <row r="1840" spans="1:5" ht="26.2" customHeight="1" x14ac:dyDescent="0.25">
      <c r="A1840" s="478" t="s">
        <v>5495</v>
      </c>
      <c r="B1840" s="479" t="s">
        <v>5496</v>
      </c>
      <c r="C1840" s="480" t="s">
        <v>262</v>
      </c>
      <c r="D1840" s="481">
        <v>0.65</v>
      </c>
      <c r="E1840" s="479" t="s">
        <v>6902</v>
      </c>
    </row>
    <row r="1841" spans="1:5" ht="26.2" customHeight="1" x14ac:dyDescent="0.25">
      <c r="A1841" s="478" t="s">
        <v>5497</v>
      </c>
      <c r="B1841" s="479" t="s">
        <v>5498</v>
      </c>
      <c r="C1841" s="480" t="s">
        <v>258</v>
      </c>
      <c r="D1841" s="481">
        <v>19.5</v>
      </c>
      <c r="E1841" s="479" t="s">
        <v>5499</v>
      </c>
    </row>
    <row r="1842" spans="1:5" ht="26.2" customHeight="1" x14ac:dyDescent="0.25">
      <c r="A1842" s="478" t="s">
        <v>5500</v>
      </c>
      <c r="B1842" s="479" t="s">
        <v>5501</v>
      </c>
      <c r="C1842" s="480" t="s">
        <v>262</v>
      </c>
      <c r="D1842" s="481">
        <v>0.78</v>
      </c>
      <c r="E1842" s="479" t="s">
        <v>5499</v>
      </c>
    </row>
    <row r="1843" spans="1:5" ht="26.2" customHeight="1" x14ac:dyDescent="0.25">
      <c r="A1843" s="478" t="s">
        <v>5502</v>
      </c>
      <c r="B1843" s="479" t="s">
        <v>2272</v>
      </c>
      <c r="C1843" s="480" t="s">
        <v>264</v>
      </c>
      <c r="D1843" s="481">
        <v>840000</v>
      </c>
      <c r="E1843" s="479" t="s">
        <v>714</v>
      </c>
    </row>
    <row r="1844" spans="1:5" ht="26.2" customHeight="1" x14ac:dyDescent="0.25">
      <c r="A1844" s="478" t="s">
        <v>5504</v>
      </c>
      <c r="B1844" s="479" t="s">
        <v>5505</v>
      </c>
      <c r="C1844" s="480" t="s">
        <v>1565</v>
      </c>
      <c r="D1844" s="481">
        <v>194869.92</v>
      </c>
      <c r="E1844" s="479" t="s">
        <v>5506</v>
      </c>
    </row>
    <row r="1845" spans="1:5" ht="26.2" customHeight="1" x14ac:dyDescent="0.25">
      <c r="A1845" s="478" t="s">
        <v>5507</v>
      </c>
      <c r="B1845" s="479" t="s">
        <v>5508</v>
      </c>
      <c r="C1845" s="480" t="s">
        <v>1565</v>
      </c>
      <c r="D1845" s="481">
        <v>101100</v>
      </c>
      <c r="E1845" s="479" t="s">
        <v>5509</v>
      </c>
    </row>
    <row r="1846" spans="1:5" ht="26.2" customHeight="1" x14ac:dyDescent="0.25">
      <c r="A1846" s="478" t="s">
        <v>5511</v>
      </c>
      <c r="B1846" s="479" t="s">
        <v>5512</v>
      </c>
      <c r="C1846" s="480" t="s">
        <v>257</v>
      </c>
      <c r="D1846" s="481">
        <v>100</v>
      </c>
      <c r="E1846" s="479" t="s">
        <v>5202</v>
      </c>
    </row>
    <row r="1847" spans="1:5" ht="26.2" customHeight="1" x14ac:dyDescent="0.25">
      <c r="A1847" s="478" t="s">
        <v>5513</v>
      </c>
      <c r="B1847" s="479" t="s">
        <v>5514</v>
      </c>
      <c r="C1847" s="480" t="s">
        <v>262</v>
      </c>
      <c r="D1847" s="481">
        <v>22</v>
      </c>
      <c r="E1847" s="479" t="s">
        <v>5202</v>
      </c>
    </row>
    <row r="1848" spans="1:5" ht="26.2" customHeight="1" x14ac:dyDescent="0.25">
      <c r="A1848" s="478" t="s">
        <v>5517</v>
      </c>
      <c r="B1848" s="479" t="s">
        <v>5518</v>
      </c>
      <c r="C1848" s="480" t="s">
        <v>257</v>
      </c>
      <c r="D1848" s="481">
        <v>251.24</v>
      </c>
      <c r="E1848" s="479" t="s">
        <v>5519</v>
      </c>
    </row>
    <row r="1849" spans="1:5" ht="26.2" customHeight="1" x14ac:dyDescent="0.25">
      <c r="A1849" s="478" t="s">
        <v>5520</v>
      </c>
      <c r="B1849" s="479" t="s">
        <v>5521</v>
      </c>
      <c r="C1849" s="480" t="s">
        <v>262</v>
      </c>
      <c r="D1849" s="481">
        <v>55.27</v>
      </c>
      <c r="E1849" s="479" t="s">
        <v>5519</v>
      </c>
    </row>
    <row r="1850" spans="1:5" ht="26.2" customHeight="1" x14ac:dyDescent="0.25">
      <c r="A1850" s="478" t="s">
        <v>5523</v>
      </c>
      <c r="B1850" s="479" t="s">
        <v>5524</v>
      </c>
      <c r="C1850" s="480" t="s">
        <v>1565</v>
      </c>
      <c r="D1850" s="481">
        <v>50225.24</v>
      </c>
      <c r="E1850" s="479" t="s">
        <v>1170</v>
      </c>
    </row>
    <row r="1851" spans="1:5" ht="26.2" customHeight="1" x14ac:dyDescent="0.25">
      <c r="A1851" s="864" t="s">
        <v>5526</v>
      </c>
      <c r="B1851" s="865" t="s">
        <v>5527</v>
      </c>
      <c r="C1851" s="866" t="s">
        <v>20</v>
      </c>
      <c r="D1851" s="867">
        <v>3629.62</v>
      </c>
      <c r="E1851" s="865" t="s">
        <v>1141</v>
      </c>
    </row>
    <row r="1852" spans="1:5" ht="26.2" customHeight="1" x14ac:dyDescent="0.25">
      <c r="A1852" s="493" t="s">
        <v>5528</v>
      </c>
      <c r="B1852" s="861" t="s">
        <v>5529</v>
      </c>
      <c r="C1852" s="862" t="s">
        <v>8</v>
      </c>
      <c r="D1852" s="863">
        <v>35000</v>
      </c>
      <c r="E1852" s="861" t="s">
        <v>2172</v>
      </c>
    </row>
    <row r="1853" spans="1:5" ht="26.2" customHeight="1" x14ac:dyDescent="0.25">
      <c r="A1853" s="478" t="s">
        <v>5531</v>
      </c>
      <c r="B1853" s="479" t="s">
        <v>5532</v>
      </c>
      <c r="C1853" s="480" t="s">
        <v>257</v>
      </c>
      <c r="D1853" s="481">
        <v>29.75</v>
      </c>
      <c r="E1853" s="479" t="s">
        <v>6903</v>
      </c>
    </row>
    <row r="1854" spans="1:5" ht="26.2" customHeight="1" x14ac:dyDescent="0.25">
      <c r="A1854" s="478" t="s">
        <v>5533</v>
      </c>
      <c r="B1854" s="479" t="s">
        <v>5534</v>
      </c>
      <c r="C1854" s="480" t="s">
        <v>262</v>
      </c>
      <c r="D1854" s="481">
        <v>6.55</v>
      </c>
      <c r="E1854" s="479" t="s">
        <v>6903</v>
      </c>
    </row>
    <row r="1855" spans="1:5" ht="26.2" customHeight="1" x14ac:dyDescent="0.25">
      <c r="A1855" s="478" t="s">
        <v>5535</v>
      </c>
      <c r="B1855" s="479" t="s">
        <v>5536</v>
      </c>
      <c r="C1855" s="480" t="s">
        <v>257</v>
      </c>
      <c r="D1855" s="481">
        <v>29.75</v>
      </c>
      <c r="E1855" s="479" t="s">
        <v>6904</v>
      </c>
    </row>
    <row r="1856" spans="1:5" ht="26.2" customHeight="1" x14ac:dyDescent="0.25">
      <c r="A1856" s="478" t="s">
        <v>5537</v>
      </c>
      <c r="B1856" s="479" t="s">
        <v>5538</v>
      </c>
      <c r="C1856" s="480" t="s">
        <v>262</v>
      </c>
      <c r="D1856" s="481">
        <v>6.55</v>
      </c>
      <c r="E1856" s="479" t="s">
        <v>6904</v>
      </c>
    </row>
    <row r="1857" spans="1:5" ht="26.2" customHeight="1" x14ac:dyDescent="0.25">
      <c r="A1857" s="478" t="s">
        <v>5539</v>
      </c>
      <c r="B1857" s="479" t="s">
        <v>5540</v>
      </c>
      <c r="C1857" s="480" t="s">
        <v>257</v>
      </c>
      <c r="D1857" s="481">
        <v>250.41</v>
      </c>
      <c r="E1857" s="479" t="s">
        <v>6905</v>
      </c>
    </row>
    <row r="1858" spans="1:5" ht="26.2" customHeight="1" x14ac:dyDescent="0.25">
      <c r="A1858" s="478" t="s">
        <v>5541</v>
      </c>
      <c r="B1858" s="479" t="s">
        <v>5542</v>
      </c>
      <c r="C1858" s="480" t="s">
        <v>262</v>
      </c>
      <c r="D1858" s="481">
        <v>55.09</v>
      </c>
      <c r="E1858" s="479" t="s">
        <v>6905</v>
      </c>
    </row>
    <row r="1859" spans="1:5" ht="26.2" customHeight="1" x14ac:dyDescent="0.25">
      <c r="A1859" s="478" t="s">
        <v>5543</v>
      </c>
      <c r="B1859" s="479" t="s">
        <v>5544</v>
      </c>
      <c r="C1859" s="480" t="s">
        <v>257</v>
      </c>
      <c r="D1859" s="481">
        <v>29.75</v>
      </c>
      <c r="E1859" s="479" t="s">
        <v>6906</v>
      </c>
    </row>
    <row r="1860" spans="1:5" ht="26.2" customHeight="1" x14ac:dyDescent="0.25">
      <c r="A1860" s="478" t="s">
        <v>5545</v>
      </c>
      <c r="B1860" s="479" t="s">
        <v>5546</v>
      </c>
      <c r="C1860" s="480" t="s">
        <v>262</v>
      </c>
      <c r="D1860" s="481">
        <v>6.55</v>
      </c>
      <c r="E1860" s="479" t="s">
        <v>6906</v>
      </c>
    </row>
    <row r="1861" spans="1:5" ht="26.2" customHeight="1" x14ac:dyDescent="0.25">
      <c r="A1861" s="478" t="s">
        <v>5550</v>
      </c>
      <c r="B1861" s="479" t="s">
        <v>5551</v>
      </c>
      <c r="C1861" s="480" t="s">
        <v>258</v>
      </c>
      <c r="D1861" s="481">
        <v>1400</v>
      </c>
      <c r="E1861" s="479" t="s">
        <v>974</v>
      </c>
    </row>
    <row r="1862" spans="1:5" ht="26.2" customHeight="1" x14ac:dyDescent="0.25">
      <c r="A1862" s="478" t="s">
        <v>5552</v>
      </c>
      <c r="B1862" s="479" t="s">
        <v>5553</v>
      </c>
      <c r="C1862" s="480" t="s">
        <v>258</v>
      </c>
      <c r="D1862" s="481">
        <v>354</v>
      </c>
      <c r="E1862" s="479" t="s">
        <v>2077</v>
      </c>
    </row>
    <row r="1863" spans="1:5" ht="26.2" customHeight="1" x14ac:dyDescent="0.25">
      <c r="A1863" s="478" t="s">
        <v>5554</v>
      </c>
      <c r="B1863" s="479" t="s">
        <v>5555</v>
      </c>
      <c r="C1863" s="480" t="s">
        <v>262</v>
      </c>
      <c r="D1863" s="481">
        <v>14.16</v>
      </c>
      <c r="E1863" s="479" t="s">
        <v>2077</v>
      </c>
    </row>
    <row r="1864" spans="1:5" ht="26.2" customHeight="1" x14ac:dyDescent="0.25">
      <c r="A1864" s="478" t="s">
        <v>5556</v>
      </c>
      <c r="B1864" s="479" t="s">
        <v>5557</v>
      </c>
      <c r="C1864" s="480" t="s">
        <v>258</v>
      </c>
      <c r="D1864" s="481">
        <v>10.8</v>
      </c>
      <c r="E1864" s="479" t="s">
        <v>6907</v>
      </c>
    </row>
    <row r="1865" spans="1:5" ht="26.2" customHeight="1" x14ac:dyDescent="0.25">
      <c r="A1865" s="478" t="s">
        <v>5558</v>
      </c>
      <c r="B1865" s="479" t="s">
        <v>5559</v>
      </c>
      <c r="C1865" s="480" t="s">
        <v>262</v>
      </c>
      <c r="D1865" s="481">
        <v>0.43</v>
      </c>
      <c r="E1865" s="479" t="s">
        <v>6907</v>
      </c>
    </row>
    <row r="1866" spans="1:5" ht="26.2" customHeight="1" x14ac:dyDescent="0.25">
      <c r="A1866" s="478" t="s">
        <v>5560</v>
      </c>
      <c r="B1866" s="479" t="s">
        <v>5561</v>
      </c>
      <c r="C1866" s="480" t="s">
        <v>258</v>
      </c>
      <c r="D1866" s="481">
        <v>10.8</v>
      </c>
      <c r="E1866" s="479" t="s">
        <v>6907</v>
      </c>
    </row>
    <row r="1867" spans="1:5" ht="26.2" customHeight="1" x14ac:dyDescent="0.25">
      <c r="A1867" s="478" t="s">
        <v>5563</v>
      </c>
      <c r="B1867" s="479" t="s">
        <v>5564</v>
      </c>
      <c r="C1867" s="480" t="s">
        <v>262</v>
      </c>
      <c r="D1867" s="481">
        <v>0.43</v>
      </c>
      <c r="E1867" s="479" t="s">
        <v>6907</v>
      </c>
    </row>
    <row r="1868" spans="1:5" ht="26.2" customHeight="1" x14ac:dyDescent="0.25">
      <c r="A1868" s="478" t="s">
        <v>5565</v>
      </c>
      <c r="B1868" s="479" t="s">
        <v>5566</v>
      </c>
      <c r="C1868" s="480" t="s">
        <v>267</v>
      </c>
      <c r="D1868" s="481">
        <v>30000</v>
      </c>
      <c r="E1868" s="479" t="s">
        <v>2194</v>
      </c>
    </row>
    <row r="1869" spans="1:5" ht="26.2" customHeight="1" x14ac:dyDescent="0.25">
      <c r="A1869" s="478" t="s">
        <v>5567</v>
      </c>
      <c r="B1869" s="479" t="s">
        <v>5568</v>
      </c>
      <c r="C1869" s="480" t="s">
        <v>1565</v>
      </c>
      <c r="D1869" s="481">
        <v>140448.6</v>
      </c>
      <c r="E1869" s="479" t="s">
        <v>1170</v>
      </c>
    </row>
    <row r="1870" spans="1:5" ht="26.2" customHeight="1" x14ac:dyDescent="0.25">
      <c r="A1870" s="478" t="s">
        <v>5569</v>
      </c>
      <c r="B1870" s="479" t="s">
        <v>5570</v>
      </c>
      <c r="C1870" s="480" t="s">
        <v>256</v>
      </c>
      <c r="D1870" s="481">
        <v>6000</v>
      </c>
      <c r="E1870" s="479" t="s">
        <v>1373</v>
      </c>
    </row>
    <row r="1871" spans="1:5" ht="26.2" customHeight="1" x14ac:dyDescent="0.25">
      <c r="A1871" s="478" t="s">
        <v>5571</v>
      </c>
      <c r="B1871" s="479" t="s">
        <v>5572</v>
      </c>
      <c r="C1871" s="480" t="s">
        <v>262</v>
      </c>
      <c r="D1871" s="481">
        <v>1320</v>
      </c>
      <c r="E1871" s="479" t="s">
        <v>1373</v>
      </c>
    </row>
    <row r="1872" spans="1:5" ht="26.2" customHeight="1" x14ac:dyDescent="0.25">
      <c r="A1872" s="478" t="s">
        <v>5573</v>
      </c>
      <c r="B1872" s="479" t="s">
        <v>6908</v>
      </c>
      <c r="C1872" s="480" t="s">
        <v>8</v>
      </c>
      <c r="D1872" s="481">
        <v>30000</v>
      </c>
      <c r="E1872" s="479" t="s">
        <v>1453</v>
      </c>
    </row>
    <row r="1873" spans="1:5" ht="26.2" customHeight="1" x14ac:dyDescent="0.25">
      <c r="A1873" s="478" t="s">
        <v>5574</v>
      </c>
      <c r="B1873" s="479" t="s">
        <v>6909</v>
      </c>
      <c r="C1873" s="480" t="s">
        <v>8</v>
      </c>
      <c r="D1873" s="481">
        <v>5000</v>
      </c>
      <c r="E1873" s="479" t="s">
        <v>1453</v>
      </c>
    </row>
    <row r="1874" spans="1:5" ht="26.2" customHeight="1" x14ac:dyDescent="0.25">
      <c r="A1874" s="478" t="s">
        <v>5575</v>
      </c>
      <c r="B1874" s="479" t="s">
        <v>5576</v>
      </c>
      <c r="C1874" s="480" t="s">
        <v>256</v>
      </c>
      <c r="D1874" s="481">
        <v>41350</v>
      </c>
      <c r="E1874" s="479" t="s">
        <v>696</v>
      </c>
    </row>
    <row r="1875" spans="1:5" ht="26.2" customHeight="1" x14ac:dyDescent="0.25">
      <c r="A1875" s="478" t="s">
        <v>5577</v>
      </c>
      <c r="B1875" s="479" t="s">
        <v>5578</v>
      </c>
      <c r="C1875" s="480" t="s">
        <v>256</v>
      </c>
      <c r="D1875" s="481">
        <v>9600</v>
      </c>
      <c r="E1875" s="479" t="s">
        <v>4000</v>
      </c>
    </row>
    <row r="1876" spans="1:5" ht="26.2" customHeight="1" x14ac:dyDescent="0.25">
      <c r="A1876" s="478" t="s">
        <v>5579</v>
      </c>
      <c r="B1876" s="479" t="s">
        <v>5580</v>
      </c>
      <c r="C1876" s="480" t="s">
        <v>262</v>
      </c>
      <c r="D1876" s="481">
        <v>2112</v>
      </c>
      <c r="E1876" s="479" t="s">
        <v>4000</v>
      </c>
    </row>
    <row r="1877" spans="1:5" ht="26.2" customHeight="1" x14ac:dyDescent="0.25">
      <c r="A1877" s="478" t="s">
        <v>5581</v>
      </c>
      <c r="B1877" s="479" t="s">
        <v>5582</v>
      </c>
      <c r="C1877" s="480" t="s">
        <v>8</v>
      </c>
      <c r="D1877" s="481">
        <v>1230000</v>
      </c>
      <c r="E1877" s="479" t="s">
        <v>714</v>
      </c>
    </row>
    <row r="1878" spans="1:5" ht="26.2" customHeight="1" x14ac:dyDescent="0.25">
      <c r="A1878" s="478" t="s">
        <v>5583</v>
      </c>
      <c r="B1878" s="479" t="s">
        <v>5584</v>
      </c>
      <c r="C1878" s="480" t="s">
        <v>267</v>
      </c>
      <c r="D1878" s="481">
        <v>117005</v>
      </c>
      <c r="E1878" s="479" t="s">
        <v>2192</v>
      </c>
    </row>
    <row r="1879" spans="1:5" ht="26.2" customHeight="1" x14ac:dyDescent="0.25">
      <c r="A1879" s="478" t="s">
        <v>5585</v>
      </c>
      <c r="B1879" s="479" t="s">
        <v>5586</v>
      </c>
      <c r="C1879" s="480" t="s">
        <v>258</v>
      </c>
      <c r="D1879" s="481">
        <v>468.75</v>
      </c>
      <c r="E1879" s="479" t="s">
        <v>5587</v>
      </c>
    </row>
    <row r="1880" spans="1:5" ht="26.2" customHeight="1" x14ac:dyDescent="0.25">
      <c r="A1880" s="478" t="s">
        <v>5588</v>
      </c>
      <c r="B1880" s="479" t="s">
        <v>5586</v>
      </c>
      <c r="C1880" s="480" t="s">
        <v>262</v>
      </c>
      <c r="D1880" s="481">
        <v>98.44</v>
      </c>
      <c r="E1880" s="479" t="s">
        <v>5587</v>
      </c>
    </row>
    <row r="1881" spans="1:5" ht="26.2" customHeight="1" x14ac:dyDescent="0.25">
      <c r="A1881" s="478" t="s">
        <v>5589</v>
      </c>
      <c r="B1881" s="479" t="s">
        <v>5590</v>
      </c>
      <c r="C1881" s="480" t="s">
        <v>256</v>
      </c>
      <c r="D1881" s="481">
        <v>10000</v>
      </c>
      <c r="E1881" s="479" t="s">
        <v>2248</v>
      </c>
    </row>
    <row r="1882" spans="1:5" ht="26.2" customHeight="1" x14ac:dyDescent="0.25">
      <c r="A1882" s="478" t="s">
        <v>5591</v>
      </c>
      <c r="B1882" s="479" t="s">
        <v>5592</v>
      </c>
      <c r="C1882" s="480" t="s">
        <v>262</v>
      </c>
      <c r="D1882" s="481">
        <v>2100</v>
      </c>
      <c r="E1882" s="479" t="s">
        <v>2248</v>
      </c>
    </row>
    <row r="1883" spans="1:5" ht="26.2" customHeight="1" x14ac:dyDescent="0.25">
      <c r="A1883" s="478" t="s">
        <v>5593</v>
      </c>
      <c r="B1883" s="479" t="s">
        <v>5594</v>
      </c>
      <c r="C1883" s="480" t="s">
        <v>275</v>
      </c>
      <c r="D1883" s="481">
        <v>244802.62</v>
      </c>
      <c r="E1883" s="479" t="s">
        <v>1611</v>
      </c>
    </row>
    <row r="1884" spans="1:5" ht="26.2" customHeight="1" x14ac:dyDescent="0.25">
      <c r="A1884" s="478" t="s">
        <v>5595</v>
      </c>
      <c r="B1884" s="479" t="s">
        <v>5596</v>
      </c>
      <c r="C1884" s="480" t="s">
        <v>265</v>
      </c>
      <c r="D1884" s="481">
        <v>98975.18</v>
      </c>
      <c r="E1884" s="479" t="s">
        <v>5597</v>
      </c>
    </row>
    <row r="1885" spans="1:5" ht="26.2" customHeight="1" x14ac:dyDescent="0.25">
      <c r="A1885" s="478" t="s">
        <v>5598</v>
      </c>
      <c r="B1885" s="479" t="s">
        <v>5599</v>
      </c>
      <c r="C1885" s="480" t="s">
        <v>1565</v>
      </c>
      <c r="D1885" s="481">
        <v>36643</v>
      </c>
      <c r="E1885" s="479" t="s">
        <v>3779</v>
      </c>
    </row>
    <row r="1886" spans="1:5" ht="26.2" customHeight="1" x14ac:dyDescent="0.25">
      <c r="A1886" s="478" t="s">
        <v>5600</v>
      </c>
      <c r="B1886" s="479" t="s">
        <v>5601</v>
      </c>
      <c r="C1886" s="480" t="s">
        <v>267</v>
      </c>
      <c r="D1886" s="481">
        <v>15000</v>
      </c>
      <c r="E1886" s="479" t="s">
        <v>2191</v>
      </c>
    </row>
    <row r="1887" spans="1:5" ht="26.2" customHeight="1" x14ac:dyDescent="0.25">
      <c r="A1887" s="478" t="s">
        <v>5602</v>
      </c>
      <c r="B1887" s="479" t="s">
        <v>5603</v>
      </c>
      <c r="C1887" s="480" t="s">
        <v>267</v>
      </c>
      <c r="D1887" s="481">
        <v>5000</v>
      </c>
      <c r="E1887" s="479" t="s">
        <v>2191</v>
      </c>
    </row>
    <row r="1888" spans="1:5" ht="26.2" customHeight="1" x14ac:dyDescent="0.25">
      <c r="A1888" s="478" t="s">
        <v>5604</v>
      </c>
      <c r="B1888" s="479" t="s">
        <v>5605</v>
      </c>
      <c r="C1888" s="480" t="s">
        <v>267</v>
      </c>
      <c r="D1888" s="481">
        <v>95000</v>
      </c>
      <c r="E1888" s="479" t="s">
        <v>2190</v>
      </c>
    </row>
    <row r="1889" spans="1:5" ht="26.2" customHeight="1" x14ac:dyDescent="0.25">
      <c r="A1889" s="478" t="s">
        <v>5606</v>
      </c>
      <c r="B1889" s="479" t="s">
        <v>5607</v>
      </c>
      <c r="C1889" s="480" t="s">
        <v>267</v>
      </c>
      <c r="D1889" s="481">
        <v>4800</v>
      </c>
      <c r="E1889" s="479" t="s">
        <v>2183</v>
      </c>
    </row>
    <row r="1890" spans="1:5" ht="26.2" customHeight="1" x14ac:dyDescent="0.25">
      <c r="A1890" s="478" t="s">
        <v>5608</v>
      </c>
      <c r="B1890" s="479" t="s">
        <v>5609</v>
      </c>
      <c r="C1890" s="480" t="s">
        <v>265</v>
      </c>
      <c r="D1890" s="481">
        <v>383595.46</v>
      </c>
      <c r="E1890" s="479" t="s">
        <v>5610</v>
      </c>
    </row>
    <row r="1891" spans="1:5" ht="26.2" customHeight="1" x14ac:dyDescent="0.25">
      <c r="A1891" s="478" t="s">
        <v>5611</v>
      </c>
      <c r="B1891" s="479" t="s">
        <v>5612</v>
      </c>
      <c r="C1891" s="480" t="s">
        <v>256</v>
      </c>
      <c r="D1891" s="481">
        <v>25000</v>
      </c>
      <c r="E1891" s="479" t="s">
        <v>5613</v>
      </c>
    </row>
    <row r="1892" spans="1:5" ht="26.2" customHeight="1" x14ac:dyDescent="0.25">
      <c r="A1892" s="478" t="s">
        <v>5614</v>
      </c>
      <c r="B1892" s="479" t="s">
        <v>5615</v>
      </c>
      <c r="C1892" s="480" t="s">
        <v>262</v>
      </c>
      <c r="D1892" s="481">
        <v>5250</v>
      </c>
      <c r="E1892" s="479" t="s">
        <v>5613</v>
      </c>
    </row>
    <row r="1893" spans="1:5" ht="26.2" customHeight="1" x14ac:dyDescent="0.25">
      <c r="A1893" s="478" t="s">
        <v>5616</v>
      </c>
      <c r="B1893" s="479" t="s">
        <v>5617</v>
      </c>
      <c r="C1893" s="480" t="s">
        <v>256</v>
      </c>
      <c r="D1893" s="481">
        <v>10000</v>
      </c>
      <c r="E1893" s="479" t="s">
        <v>2713</v>
      </c>
    </row>
    <row r="1894" spans="1:5" ht="26.2" customHeight="1" x14ac:dyDescent="0.25">
      <c r="A1894" s="478" t="s">
        <v>5618</v>
      </c>
      <c r="B1894" s="479" t="s">
        <v>5619</v>
      </c>
      <c r="C1894" s="480" t="s">
        <v>262</v>
      </c>
      <c r="D1894" s="481">
        <v>2200</v>
      </c>
      <c r="E1894" s="479" t="s">
        <v>2713</v>
      </c>
    </row>
    <row r="1895" spans="1:5" ht="26.2" customHeight="1" x14ac:dyDescent="0.25">
      <c r="A1895" s="478" t="s">
        <v>5620</v>
      </c>
      <c r="B1895" s="479" t="s">
        <v>5621</v>
      </c>
      <c r="C1895" s="480" t="s">
        <v>8</v>
      </c>
      <c r="D1895" s="481">
        <v>74807</v>
      </c>
      <c r="E1895" s="479" t="s">
        <v>713</v>
      </c>
    </row>
    <row r="1896" spans="1:5" ht="26.2" customHeight="1" x14ac:dyDescent="0.25">
      <c r="A1896" s="478" t="s">
        <v>5622</v>
      </c>
      <c r="B1896" s="479" t="s">
        <v>5623</v>
      </c>
      <c r="C1896" s="480" t="s">
        <v>1565</v>
      </c>
      <c r="D1896" s="481">
        <v>31000</v>
      </c>
      <c r="E1896" s="479" t="s">
        <v>5624</v>
      </c>
    </row>
    <row r="1897" spans="1:5" ht="26.2" customHeight="1" x14ac:dyDescent="0.25">
      <c r="A1897" s="478" t="s">
        <v>5626</v>
      </c>
      <c r="B1897" s="479" t="s">
        <v>5627</v>
      </c>
      <c r="C1897" s="480" t="s">
        <v>256</v>
      </c>
      <c r="D1897" s="481">
        <v>8000</v>
      </c>
      <c r="E1897" s="479" t="s">
        <v>5024</v>
      </c>
    </row>
    <row r="1898" spans="1:5" ht="26.2" customHeight="1" x14ac:dyDescent="0.25">
      <c r="A1898" s="478" t="s">
        <v>5628</v>
      </c>
      <c r="B1898" s="479" t="s">
        <v>5629</v>
      </c>
      <c r="C1898" s="480" t="s">
        <v>262</v>
      </c>
      <c r="D1898" s="481">
        <v>26</v>
      </c>
      <c r="E1898" s="479" t="s">
        <v>5630</v>
      </c>
    </row>
    <row r="1899" spans="1:5" ht="26.2" customHeight="1" x14ac:dyDescent="0.25">
      <c r="A1899" s="478" t="s">
        <v>5631</v>
      </c>
      <c r="B1899" s="479" t="s">
        <v>5632</v>
      </c>
      <c r="C1899" s="480" t="s">
        <v>267</v>
      </c>
      <c r="D1899" s="481">
        <v>15000</v>
      </c>
      <c r="E1899" s="479" t="s">
        <v>2187</v>
      </c>
    </row>
    <row r="1900" spans="1:5" ht="26.2" customHeight="1" x14ac:dyDescent="0.25">
      <c r="A1900" s="478" t="s">
        <v>5633</v>
      </c>
      <c r="B1900" s="479" t="s">
        <v>5634</v>
      </c>
      <c r="C1900" s="480" t="s">
        <v>256</v>
      </c>
      <c r="D1900" s="481">
        <v>1456.58</v>
      </c>
      <c r="E1900" s="479" t="s">
        <v>5010</v>
      </c>
    </row>
    <row r="1901" spans="1:5" ht="26.2" customHeight="1" x14ac:dyDescent="0.25">
      <c r="A1901" s="864" t="s">
        <v>5635</v>
      </c>
      <c r="B1901" s="865" t="s">
        <v>5636</v>
      </c>
      <c r="C1901" s="866" t="s">
        <v>268</v>
      </c>
      <c r="D1901" s="867">
        <v>20000</v>
      </c>
      <c r="E1901" s="865" t="s">
        <v>714</v>
      </c>
    </row>
    <row r="1902" spans="1:5" ht="26.2" customHeight="1" x14ac:dyDescent="0.25">
      <c r="A1902" s="493" t="s">
        <v>5637</v>
      </c>
      <c r="B1902" s="861" t="s">
        <v>5152</v>
      </c>
      <c r="C1902" s="862" t="s">
        <v>267</v>
      </c>
      <c r="D1902" s="863">
        <v>39329.99</v>
      </c>
      <c r="E1902" s="861" t="s">
        <v>1752</v>
      </c>
    </row>
    <row r="1903" spans="1:5" ht="26.2" customHeight="1" x14ac:dyDescent="0.25">
      <c r="A1903" s="478" t="s">
        <v>5638</v>
      </c>
      <c r="B1903" s="479" t="s">
        <v>5639</v>
      </c>
      <c r="C1903" s="480" t="s">
        <v>306</v>
      </c>
      <c r="D1903" s="481">
        <v>2465.36</v>
      </c>
      <c r="E1903" s="479" t="s">
        <v>6804</v>
      </c>
    </row>
    <row r="1904" spans="1:5" ht="26.2" customHeight="1" x14ac:dyDescent="0.25">
      <c r="A1904" s="478" t="s">
        <v>5640</v>
      </c>
      <c r="B1904" s="479" t="s">
        <v>5641</v>
      </c>
      <c r="C1904" s="480" t="s">
        <v>306</v>
      </c>
      <c r="D1904" s="481">
        <v>2517.6</v>
      </c>
      <c r="E1904" s="479" t="s">
        <v>6804</v>
      </c>
    </row>
    <row r="1905" spans="1:5" ht="26.2" customHeight="1" x14ac:dyDescent="0.25">
      <c r="A1905" s="478" t="s">
        <v>5642</v>
      </c>
      <c r="B1905" s="479" t="s">
        <v>5643</v>
      </c>
      <c r="C1905" s="480" t="s">
        <v>306</v>
      </c>
      <c r="D1905" s="481">
        <v>2503.6</v>
      </c>
      <c r="E1905" s="479" t="s">
        <v>6804</v>
      </c>
    </row>
    <row r="1906" spans="1:5" ht="26.2" customHeight="1" x14ac:dyDescent="0.25">
      <c r="A1906" s="478" t="s">
        <v>5644</v>
      </c>
      <c r="B1906" s="479" t="s">
        <v>5645</v>
      </c>
      <c r="C1906" s="480" t="s">
        <v>284</v>
      </c>
      <c r="D1906" s="481">
        <v>33763.06</v>
      </c>
      <c r="E1906" s="479" t="s">
        <v>1100</v>
      </c>
    </row>
    <row r="1907" spans="1:5" ht="26.2" customHeight="1" x14ac:dyDescent="0.25">
      <c r="A1907" s="478" t="s">
        <v>5646</v>
      </c>
      <c r="B1907" s="479" t="s">
        <v>6910</v>
      </c>
      <c r="C1907" s="480" t="s">
        <v>264</v>
      </c>
      <c r="D1907" s="481">
        <v>1746696.27</v>
      </c>
      <c r="E1907" s="479" t="s">
        <v>1446</v>
      </c>
    </row>
    <row r="1908" spans="1:5" ht="26.2" customHeight="1" x14ac:dyDescent="0.25">
      <c r="A1908" s="478" t="s">
        <v>5647</v>
      </c>
      <c r="B1908" s="479" t="s">
        <v>5648</v>
      </c>
      <c r="C1908" s="480" t="s">
        <v>267</v>
      </c>
      <c r="D1908" s="481">
        <v>30648.58</v>
      </c>
      <c r="E1908" s="479" t="s">
        <v>6815</v>
      </c>
    </row>
    <row r="1909" spans="1:5" ht="26.2" customHeight="1" x14ac:dyDescent="0.25">
      <c r="A1909" s="478" t="s">
        <v>5649</v>
      </c>
      <c r="B1909" s="479" t="s">
        <v>5650</v>
      </c>
      <c r="C1909" s="480" t="s">
        <v>257</v>
      </c>
      <c r="D1909" s="481">
        <v>1954</v>
      </c>
      <c r="E1909" s="479" t="s">
        <v>4977</v>
      </c>
    </row>
    <row r="1910" spans="1:5" ht="26.2" customHeight="1" x14ac:dyDescent="0.25">
      <c r="A1910" s="478" t="s">
        <v>5651</v>
      </c>
      <c r="B1910" s="479" t="s">
        <v>5652</v>
      </c>
      <c r="C1910" s="480" t="s">
        <v>256</v>
      </c>
      <c r="D1910" s="481">
        <v>1254</v>
      </c>
      <c r="E1910" s="479" t="s">
        <v>3674</v>
      </c>
    </row>
    <row r="1911" spans="1:5" ht="26.2" customHeight="1" x14ac:dyDescent="0.25">
      <c r="A1911" s="478" t="s">
        <v>5654</v>
      </c>
      <c r="B1911" s="479" t="s">
        <v>5655</v>
      </c>
      <c r="C1911" s="480" t="s">
        <v>1565</v>
      </c>
      <c r="D1911" s="481">
        <v>113603.22</v>
      </c>
      <c r="E1911" s="479" t="s">
        <v>5656</v>
      </c>
    </row>
    <row r="1912" spans="1:5" ht="26.2" customHeight="1" x14ac:dyDescent="0.25">
      <c r="A1912" s="478" t="s">
        <v>5657</v>
      </c>
      <c r="B1912" s="479" t="s">
        <v>5658</v>
      </c>
      <c r="C1912" s="480" t="s">
        <v>1565</v>
      </c>
      <c r="D1912" s="481">
        <v>23939.5</v>
      </c>
      <c r="E1912" s="479" t="s">
        <v>6911</v>
      </c>
    </row>
    <row r="1913" spans="1:5" ht="26.2" customHeight="1" x14ac:dyDescent="0.25">
      <c r="A1913" s="478" t="s">
        <v>5660</v>
      </c>
      <c r="B1913" s="479" t="s">
        <v>5661</v>
      </c>
      <c r="C1913" s="480" t="s">
        <v>258</v>
      </c>
      <c r="D1913" s="481">
        <v>10000</v>
      </c>
      <c r="E1913" s="479" t="s">
        <v>2265</v>
      </c>
    </row>
    <row r="1914" spans="1:5" ht="26.2" customHeight="1" x14ac:dyDescent="0.25">
      <c r="A1914" s="478" t="s">
        <v>5662</v>
      </c>
      <c r="B1914" s="479" t="s">
        <v>5661</v>
      </c>
      <c r="C1914" s="480" t="s">
        <v>262</v>
      </c>
      <c r="D1914" s="481">
        <v>2100</v>
      </c>
      <c r="E1914" s="479" t="s">
        <v>2265</v>
      </c>
    </row>
    <row r="1915" spans="1:5" ht="26.2" customHeight="1" x14ac:dyDescent="0.25">
      <c r="A1915" s="478" t="s">
        <v>5663</v>
      </c>
      <c r="B1915" s="479" t="s">
        <v>5664</v>
      </c>
      <c r="C1915" s="480" t="s">
        <v>262</v>
      </c>
      <c r="D1915" s="481">
        <v>225.62</v>
      </c>
      <c r="E1915" s="479" t="s">
        <v>6912</v>
      </c>
    </row>
    <row r="1916" spans="1:5" ht="26.2" customHeight="1" x14ac:dyDescent="0.25">
      <c r="A1916" s="478" t="s">
        <v>5665</v>
      </c>
      <c r="B1916" s="479" t="s">
        <v>5666</v>
      </c>
      <c r="C1916" s="480" t="s">
        <v>1565</v>
      </c>
      <c r="D1916" s="481">
        <v>39162.04</v>
      </c>
      <c r="E1916" s="479" t="s">
        <v>5667</v>
      </c>
    </row>
    <row r="1917" spans="1:5" ht="26.2" customHeight="1" x14ac:dyDescent="0.25">
      <c r="A1917" s="478" t="s">
        <v>5668</v>
      </c>
      <c r="B1917" s="479" t="s">
        <v>5669</v>
      </c>
      <c r="C1917" s="480" t="s">
        <v>21</v>
      </c>
      <c r="D1917" s="481">
        <v>1136.54</v>
      </c>
      <c r="E1917" s="479" t="s">
        <v>6913</v>
      </c>
    </row>
    <row r="1918" spans="1:5" ht="26.2" customHeight="1" x14ac:dyDescent="0.25">
      <c r="A1918" s="478" t="s">
        <v>5670</v>
      </c>
      <c r="B1918" s="479" t="s">
        <v>5671</v>
      </c>
      <c r="C1918" s="480" t="s">
        <v>267</v>
      </c>
      <c r="D1918" s="481">
        <v>19200</v>
      </c>
      <c r="E1918" s="483" t="s">
        <v>2262</v>
      </c>
    </row>
    <row r="1919" spans="1:5" ht="26.2" customHeight="1" x14ac:dyDescent="0.25">
      <c r="A1919" s="478" t="s">
        <v>5672</v>
      </c>
      <c r="B1919" s="479" t="s">
        <v>5673</v>
      </c>
      <c r="C1919" s="480" t="s">
        <v>267</v>
      </c>
      <c r="D1919" s="481">
        <v>1000</v>
      </c>
      <c r="E1919" s="479" t="s">
        <v>2261</v>
      </c>
    </row>
    <row r="1920" spans="1:5" ht="26.2" customHeight="1" x14ac:dyDescent="0.25">
      <c r="A1920" s="478" t="s">
        <v>6914</v>
      </c>
      <c r="B1920" s="479" t="s">
        <v>6915</v>
      </c>
      <c r="C1920" s="480" t="s">
        <v>258</v>
      </c>
      <c r="D1920" s="481">
        <v>100</v>
      </c>
      <c r="E1920" s="479" t="s">
        <v>5266</v>
      </c>
    </row>
    <row r="1921" spans="1:5" ht="26.2" customHeight="1" x14ac:dyDescent="0.25">
      <c r="A1921" s="478" t="s">
        <v>6916</v>
      </c>
      <c r="B1921" s="479" t="s">
        <v>6917</v>
      </c>
      <c r="C1921" s="480" t="s">
        <v>262</v>
      </c>
      <c r="D1921" s="481">
        <v>22</v>
      </c>
      <c r="E1921" s="479" t="s">
        <v>5266</v>
      </c>
    </row>
    <row r="1922" spans="1:5" ht="26.2" customHeight="1" x14ac:dyDescent="0.25">
      <c r="A1922" s="478" t="s">
        <v>6918</v>
      </c>
      <c r="B1922" s="479" t="s">
        <v>6919</v>
      </c>
      <c r="C1922" s="480" t="s">
        <v>267</v>
      </c>
      <c r="D1922" s="481">
        <v>23772.86</v>
      </c>
      <c r="E1922" s="479" t="s">
        <v>3729</v>
      </c>
    </row>
    <row r="1923" spans="1:5" ht="26.2" customHeight="1" x14ac:dyDescent="0.25">
      <c r="A1923" s="478" t="s">
        <v>6920</v>
      </c>
      <c r="B1923" s="479" t="s">
        <v>6921</v>
      </c>
      <c r="C1923" s="480" t="s">
        <v>267</v>
      </c>
      <c r="D1923" s="481">
        <v>62491</v>
      </c>
      <c r="E1923" s="479" t="s">
        <v>3729</v>
      </c>
    </row>
    <row r="1924" spans="1:5" ht="26.2" customHeight="1" x14ac:dyDescent="0.25">
      <c r="A1924" s="478" t="s">
        <v>6922</v>
      </c>
      <c r="B1924" s="479" t="s">
        <v>6923</v>
      </c>
      <c r="C1924" s="480" t="s">
        <v>258</v>
      </c>
      <c r="D1924" s="481">
        <v>100</v>
      </c>
      <c r="E1924" s="479" t="s">
        <v>5266</v>
      </c>
    </row>
    <row r="1925" spans="1:5" ht="26.2" customHeight="1" x14ac:dyDescent="0.25">
      <c r="A1925" s="478" t="s">
        <v>6924</v>
      </c>
      <c r="B1925" s="479" t="s">
        <v>6925</v>
      </c>
      <c r="C1925" s="480" t="s">
        <v>262</v>
      </c>
      <c r="D1925" s="481">
        <v>22</v>
      </c>
      <c r="E1925" s="479" t="s">
        <v>5266</v>
      </c>
    </row>
    <row r="1926" spans="1:5" ht="26.2" customHeight="1" x14ac:dyDescent="0.25">
      <c r="A1926" s="478" t="s">
        <v>6926</v>
      </c>
      <c r="B1926" s="479" t="s">
        <v>6927</v>
      </c>
      <c r="C1926" s="480" t="s">
        <v>258</v>
      </c>
      <c r="D1926" s="481">
        <v>75.400000000000006</v>
      </c>
      <c r="E1926" s="479" t="s">
        <v>4829</v>
      </c>
    </row>
    <row r="1927" spans="1:5" ht="26.2" customHeight="1" x14ac:dyDescent="0.25">
      <c r="A1927" s="478" t="s">
        <v>6928</v>
      </c>
      <c r="B1927" s="479" t="s">
        <v>6929</v>
      </c>
      <c r="C1927" s="480" t="s">
        <v>256</v>
      </c>
      <c r="D1927" s="481">
        <v>1000</v>
      </c>
      <c r="E1927" s="479" t="s">
        <v>6930</v>
      </c>
    </row>
    <row r="1928" spans="1:5" ht="26.2" customHeight="1" x14ac:dyDescent="0.25">
      <c r="A1928" s="478" t="s">
        <v>6931</v>
      </c>
      <c r="B1928" s="479" t="s">
        <v>6932</v>
      </c>
      <c r="C1928" s="480" t="s">
        <v>258</v>
      </c>
      <c r="D1928" s="481">
        <v>39</v>
      </c>
      <c r="E1928" s="479" t="s">
        <v>6933</v>
      </c>
    </row>
    <row r="1929" spans="1:5" ht="26.2" customHeight="1" x14ac:dyDescent="0.25">
      <c r="A1929" s="478" t="s">
        <v>6934</v>
      </c>
      <c r="B1929" s="479" t="s">
        <v>6935</v>
      </c>
      <c r="C1929" s="480" t="s">
        <v>258</v>
      </c>
      <c r="D1929" s="481">
        <v>162.44999999999999</v>
      </c>
      <c r="E1929" s="479" t="s">
        <v>4459</v>
      </c>
    </row>
    <row r="1930" spans="1:5" ht="26.2" customHeight="1" x14ac:dyDescent="0.25">
      <c r="A1930" s="478" t="s">
        <v>6936</v>
      </c>
      <c r="B1930" s="479" t="s">
        <v>6937</v>
      </c>
      <c r="C1930" s="480" t="s">
        <v>258</v>
      </c>
      <c r="D1930" s="481">
        <v>74.099999999999994</v>
      </c>
      <c r="E1930" s="479" t="s">
        <v>6938</v>
      </c>
    </row>
    <row r="1931" spans="1:5" ht="26.2" customHeight="1" x14ac:dyDescent="0.25">
      <c r="A1931" s="478" t="s">
        <v>6939</v>
      </c>
      <c r="B1931" s="479" t="s">
        <v>6940</v>
      </c>
      <c r="C1931" s="480" t="s">
        <v>258</v>
      </c>
      <c r="D1931" s="481">
        <v>19.5</v>
      </c>
      <c r="E1931" s="479" t="s">
        <v>6941</v>
      </c>
    </row>
    <row r="1932" spans="1:5" ht="26.2" customHeight="1" x14ac:dyDescent="0.25">
      <c r="A1932" s="478" t="s">
        <v>6942</v>
      </c>
      <c r="B1932" s="479" t="s">
        <v>6943</v>
      </c>
      <c r="C1932" s="480" t="s">
        <v>258</v>
      </c>
      <c r="D1932" s="481">
        <v>113.1</v>
      </c>
      <c r="E1932" s="479" t="s">
        <v>4829</v>
      </c>
    </row>
    <row r="1933" spans="1:5" ht="26.2" customHeight="1" x14ac:dyDescent="0.25">
      <c r="A1933" s="478" t="s">
        <v>6944</v>
      </c>
      <c r="B1933" s="479" t="s">
        <v>6945</v>
      </c>
      <c r="C1933" s="480" t="s">
        <v>258</v>
      </c>
      <c r="D1933" s="481">
        <v>16.25</v>
      </c>
      <c r="E1933" s="479" t="s">
        <v>6946</v>
      </c>
    </row>
    <row r="1934" spans="1:5" ht="26.2" customHeight="1" x14ac:dyDescent="0.25">
      <c r="A1934" s="478" t="s">
        <v>6947</v>
      </c>
      <c r="B1934" s="479" t="s">
        <v>6948</v>
      </c>
      <c r="C1934" s="480" t="s">
        <v>258</v>
      </c>
      <c r="D1934" s="481">
        <v>32.5</v>
      </c>
      <c r="E1934" s="479" t="s">
        <v>6949</v>
      </c>
    </row>
    <row r="1935" spans="1:5" ht="26.2" customHeight="1" x14ac:dyDescent="0.25">
      <c r="A1935" s="478" t="s">
        <v>6950</v>
      </c>
      <c r="B1935" s="479" t="s">
        <v>6951</v>
      </c>
      <c r="C1935" s="480" t="s">
        <v>262</v>
      </c>
      <c r="D1935" s="481">
        <v>220</v>
      </c>
      <c r="E1935" s="479" t="s">
        <v>6930</v>
      </c>
    </row>
    <row r="1936" spans="1:5" ht="26.2" customHeight="1" x14ac:dyDescent="0.25">
      <c r="A1936" s="478" t="s">
        <v>6952</v>
      </c>
      <c r="B1936" s="479" t="s">
        <v>6953</v>
      </c>
      <c r="C1936" s="480" t="s">
        <v>256</v>
      </c>
      <c r="D1936" s="481">
        <v>1000</v>
      </c>
      <c r="E1936" s="479" t="s">
        <v>6930</v>
      </c>
    </row>
    <row r="1937" spans="1:5" ht="26.2" customHeight="1" x14ac:dyDescent="0.25">
      <c r="A1937" s="478" t="s">
        <v>6954</v>
      </c>
      <c r="B1937" s="479" t="s">
        <v>6955</v>
      </c>
      <c r="C1937" s="480" t="s">
        <v>262</v>
      </c>
      <c r="D1937" s="481">
        <v>220</v>
      </c>
      <c r="E1937" s="479" t="s">
        <v>6930</v>
      </c>
    </row>
    <row r="1938" spans="1:5" ht="26.2" customHeight="1" x14ac:dyDescent="0.25">
      <c r="A1938" s="478" t="s">
        <v>6956</v>
      </c>
      <c r="B1938" s="479" t="s">
        <v>6957</v>
      </c>
      <c r="C1938" s="480" t="s">
        <v>287</v>
      </c>
      <c r="D1938" s="481">
        <v>350000</v>
      </c>
      <c r="E1938" s="479" t="s">
        <v>6958</v>
      </c>
    </row>
    <row r="1939" spans="1:5" ht="26.2" customHeight="1" x14ac:dyDescent="0.25">
      <c r="A1939" s="478" t="s">
        <v>6959</v>
      </c>
      <c r="B1939" s="479" t="s">
        <v>6960</v>
      </c>
      <c r="C1939" s="480" t="s">
        <v>256</v>
      </c>
      <c r="D1939" s="481">
        <v>6000</v>
      </c>
      <c r="E1939" s="479" t="s">
        <v>6961</v>
      </c>
    </row>
    <row r="1940" spans="1:5" ht="26.2" customHeight="1" x14ac:dyDescent="0.25">
      <c r="A1940" s="478" t="s">
        <v>6962</v>
      </c>
      <c r="B1940" s="479" t="s">
        <v>6963</v>
      </c>
      <c r="C1940" s="480" t="s">
        <v>257</v>
      </c>
      <c r="D1940" s="481">
        <v>3000</v>
      </c>
      <c r="E1940" s="479" t="s">
        <v>6964</v>
      </c>
    </row>
    <row r="1941" spans="1:5" ht="26.2" customHeight="1" x14ac:dyDescent="0.25">
      <c r="A1941" s="478" t="s">
        <v>6965</v>
      </c>
      <c r="B1941" s="479" t="s">
        <v>6960</v>
      </c>
      <c r="C1941" s="480" t="s">
        <v>262</v>
      </c>
      <c r="D1941" s="481">
        <v>1320</v>
      </c>
      <c r="E1941" s="479" t="s">
        <v>6961</v>
      </c>
    </row>
    <row r="1942" spans="1:5" ht="26.2" customHeight="1" x14ac:dyDescent="0.25">
      <c r="A1942" s="478" t="s">
        <v>6966</v>
      </c>
      <c r="B1942" s="479" t="s">
        <v>6967</v>
      </c>
      <c r="C1942" s="480" t="s">
        <v>267</v>
      </c>
      <c r="D1942" s="481">
        <v>8000</v>
      </c>
      <c r="E1942" s="479" t="s">
        <v>696</v>
      </c>
    </row>
    <row r="1943" spans="1:5" ht="26.2" customHeight="1" x14ac:dyDescent="0.25">
      <c r="A1943" s="478" t="s">
        <v>6968</v>
      </c>
      <c r="B1943" s="479" t="s">
        <v>6969</v>
      </c>
      <c r="C1943" s="480" t="s">
        <v>267</v>
      </c>
      <c r="D1943" s="481">
        <v>44000</v>
      </c>
      <c r="E1943" s="479" t="s">
        <v>6226</v>
      </c>
    </row>
    <row r="1944" spans="1:5" ht="26.2" customHeight="1" x14ac:dyDescent="0.25">
      <c r="A1944" s="478" t="s">
        <v>6970</v>
      </c>
      <c r="B1944" s="479" t="s">
        <v>6971</v>
      </c>
      <c r="C1944" s="480" t="s">
        <v>257</v>
      </c>
      <c r="D1944" s="481">
        <v>336</v>
      </c>
      <c r="E1944" s="479" t="s">
        <v>6972</v>
      </c>
    </row>
    <row r="1945" spans="1:5" ht="26.2" customHeight="1" x14ac:dyDescent="0.25">
      <c r="A1945" s="478" t="s">
        <v>6973</v>
      </c>
      <c r="B1945" s="479" t="s">
        <v>6971</v>
      </c>
      <c r="C1945" s="480" t="s">
        <v>262</v>
      </c>
      <c r="D1945" s="481">
        <v>70.400000000000006</v>
      </c>
      <c r="E1945" s="479" t="s">
        <v>6972</v>
      </c>
    </row>
    <row r="1946" spans="1:5" ht="26.2" customHeight="1" x14ac:dyDescent="0.25">
      <c r="A1946" s="478" t="s">
        <v>6974</v>
      </c>
      <c r="B1946" s="479" t="s">
        <v>6975</v>
      </c>
      <c r="C1946" s="480" t="s">
        <v>267</v>
      </c>
      <c r="D1946" s="481">
        <v>40000</v>
      </c>
      <c r="E1946" s="479" t="s">
        <v>721</v>
      </c>
    </row>
    <row r="1947" spans="1:5" ht="26.2" customHeight="1" x14ac:dyDescent="0.25">
      <c r="A1947" s="478" t="s">
        <v>6976</v>
      </c>
      <c r="B1947" s="479" t="s">
        <v>6977</v>
      </c>
      <c r="C1947" s="480" t="s">
        <v>256</v>
      </c>
      <c r="D1947" s="481">
        <v>7000</v>
      </c>
      <c r="E1947" s="479" t="s">
        <v>6978</v>
      </c>
    </row>
    <row r="1948" spans="1:5" ht="26.2" customHeight="1" x14ac:dyDescent="0.25">
      <c r="A1948" s="478" t="s">
        <v>6979</v>
      </c>
      <c r="B1948" s="479" t="s">
        <v>6977</v>
      </c>
      <c r="C1948" s="480" t="s">
        <v>262</v>
      </c>
      <c r="D1948" s="481">
        <v>1540</v>
      </c>
      <c r="E1948" s="479" t="s">
        <v>6978</v>
      </c>
    </row>
    <row r="1949" spans="1:5" ht="26.2" customHeight="1" x14ac:dyDescent="0.25">
      <c r="A1949" s="478" t="s">
        <v>6980</v>
      </c>
      <c r="B1949" s="479" t="s">
        <v>6981</v>
      </c>
      <c r="C1949" s="480" t="s">
        <v>257</v>
      </c>
      <c r="D1949" s="481">
        <v>10900</v>
      </c>
      <c r="E1949" s="479" t="s">
        <v>2145</v>
      </c>
    </row>
    <row r="1950" spans="1:5" ht="26.2" customHeight="1" x14ac:dyDescent="0.25">
      <c r="A1950" s="478" t="s">
        <v>6982</v>
      </c>
      <c r="B1950" s="479" t="s">
        <v>6983</v>
      </c>
      <c r="C1950" s="480" t="s">
        <v>1565</v>
      </c>
      <c r="D1950" s="481">
        <v>957.31</v>
      </c>
      <c r="E1950" s="479" t="s">
        <v>721</v>
      </c>
    </row>
    <row r="1951" spans="1:5" ht="26.2" customHeight="1" x14ac:dyDescent="0.25">
      <c r="A1951" s="864" t="s">
        <v>6984</v>
      </c>
      <c r="B1951" s="865" t="s">
        <v>6985</v>
      </c>
      <c r="C1951" s="866" t="s">
        <v>262</v>
      </c>
      <c r="D1951" s="867">
        <v>2398</v>
      </c>
      <c r="E1951" s="865" t="s">
        <v>2145</v>
      </c>
    </row>
    <row r="1952" spans="1:5" ht="26.2" customHeight="1" x14ac:dyDescent="0.25">
      <c r="A1952" s="493" t="s">
        <v>6986</v>
      </c>
      <c r="B1952" s="861" t="s">
        <v>6987</v>
      </c>
      <c r="C1952" s="862" t="s">
        <v>1565</v>
      </c>
      <c r="D1952" s="863">
        <v>126932.65</v>
      </c>
      <c r="E1952" s="861" t="s">
        <v>6988</v>
      </c>
    </row>
    <row r="1953" spans="1:5" ht="26.2" customHeight="1" x14ac:dyDescent="0.25">
      <c r="A1953" s="478" t="s">
        <v>6989</v>
      </c>
      <c r="B1953" s="479" t="s">
        <v>6990</v>
      </c>
      <c r="C1953" s="480" t="s">
        <v>267</v>
      </c>
      <c r="D1953" s="481">
        <v>25000</v>
      </c>
      <c r="E1953" s="479" t="s">
        <v>696</v>
      </c>
    </row>
    <row r="1954" spans="1:5" ht="26.2" customHeight="1" x14ac:dyDescent="0.25">
      <c r="A1954" s="478" t="s">
        <v>6991</v>
      </c>
      <c r="B1954" s="479" t="s">
        <v>4939</v>
      </c>
      <c r="C1954" s="480" t="s">
        <v>282</v>
      </c>
      <c r="D1954" s="481">
        <v>110.6</v>
      </c>
      <c r="E1954" s="479" t="s">
        <v>6992</v>
      </c>
    </row>
    <row r="1955" spans="1:5" ht="26.2" customHeight="1" x14ac:dyDescent="0.25">
      <c r="A1955" s="478" t="s">
        <v>6993</v>
      </c>
      <c r="B1955" s="479" t="s">
        <v>5232</v>
      </c>
      <c r="C1955" s="480" t="s">
        <v>284</v>
      </c>
      <c r="D1955" s="481">
        <v>47</v>
      </c>
      <c r="E1955" s="479" t="s">
        <v>6992</v>
      </c>
    </row>
    <row r="1956" spans="1:5" ht="26.2" customHeight="1" x14ac:dyDescent="0.25">
      <c r="A1956" s="478" t="s">
        <v>6994</v>
      </c>
      <c r="B1956" s="479" t="s">
        <v>6995</v>
      </c>
      <c r="C1956" s="480" t="s">
        <v>267</v>
      </c>
      <c r="D1956" s="481">
        <v>29148</v>
      </c>
      <c r="E1956" s="479" t="s">
        <v>3465</v>
      </c>
    </row>
    <row r="1957" spans="1:5" ht="26.2" customHeight="1" x14ac:dyDescent="0.25">
      <c r="A1957" s="478" t="s">
        <v>6996</v>
      </c>
      <c r="B1957" s="479" t="s">
        <v>6997</v>
      </c>
      <c r="C1957" s="480" t="s">
        <v>11</v>
      </c>
      <c r="D1957" s="481">
        <v>26000</v>
      </c>
      <c r="E1957" s="479" t="s">
        <v>695</v>
      </c>
    </row>
    <row r="1958" spans="1:5" ht="26.2" customHeight="1" x14ac:dyDescent="0.25">
      <c r="A1958" s="478" t="s">
        <v>6998</v>
      </c>
      <c r="B1958" s="479" t="s">
        <v>6999</v>
      </c>
      <c r="C1958" s="480" t="s">
        <v>11</v>
      </c>
      <c r="D1958" s="481">
        <v>26000</v>
      </c>
      <c r="E1958" s="479" t="s">
        <v>695</v>
      </c>
    </row>
    <row r="1959" spans="1:5" ht="26.2" customHeight="1" x14ac:dyDescent="0.25">
      <c r="A1959" s="478" t="s">
        <v>7000</v>
      </c>
      <c r="B1959" s="479" t="s">
        <v>7001</v>
      </c>
      <c r="C1959" s="480" t="s">
        <v>11</v>
      </c>
      <c r="D1959" s="481">
        <v>50000</v>
      </c>
      <c r="E1959" s="479" t="s">
        <v>695</v>
      </c>
    </row>
    <row r="1960" spans="1:5" ht="26.2" customHeight="1" x14ac:dyDescent="0.25">
      <c r="A1960" s="478" t="s">
        <v>7002</v>
      </c>
      <c r="B1960" s="479" t="s">
        <v>7003</v>
      </c>
      <c r="C1960" s="480" t="s">
        <v>11</v>
      </c>
      <c r="D1960" s="481">
        <v>25000</v>
      </c>
      <c r="E1960" s="479" t="s">
        <v>695</v>
      </c>
    </row>
    <row r="1961" spans="1:5" ht="26.2" customHeight="1" x14ac:dyDescent="0.25">
      <c r="A1961" s="478" t="s">
        <v>7004</v>
      </c>
      <c r="B1961" s="479" t="s">
        <v>7005</v>
      </c>
      <c r="C1961" s="480" t="s">
        <v>11</v>
      </c>
      <c r="D1961" s="481">
        <v>52000</v>
      </c>
      <c r="E1961" s="479" t="s">
        <v>695</v>
      </c>
    </row>
    <row r="1962" spans="1:5" ht="26.2" customHeight="1" x14ac:dyDescent="0.25">
      <c r="A1962" s="478" t="s">
        <v>7006</v>
      </c>
      <c r="B1962" s="479" t="s">
        <v>7007</v>
      </c>
      <c r="C1962" s="480" t="s">
        <v>11</v>
      </c>
      <c r="D1962" s="481">
        <v>26000</v>
      </c>
      <c r="E1962" s="479" t="s">
        <v>695</v>
      </c>
    </row>
    <row r="1963" spans="1:5" ht="26.2" customHeight="1" x14ac:dyDescent="0.25">
      <c r="A1963" s="478" t="s">
        <v>7008</v>
      </c>
      <c r="B1963" s="479" t="s">
        <v>7009</v>
      </c>
      <c r="C1963" s="480" t="s">
        <v>256</v>
      </c>
      <c r="D1963" s="481">
        <v>6000</v>
      </c>
      <c r="E1963" s="479" t="s">
        <v>4873</v>
      </c>
    </row>
    <row r="1964" spans="1:5" ht="26.2" customHeight="1" x14ac:dyDescent="0.25">
      <c r="A1964" s="478" t="s">
        <v>7010</v>
      </c>
      <c r="B1964" s="479" t="s">
        <v>7009</v>
      </c>
      <c r="C1964" s="480" t="s">
        <v>262</v>
      </c>
      <c r="D1964" s="481">
        <v>1320</v>
      </c>
      <c r="E1964" s="479" t="s">
        <v>4873</v>
      </c>
    </row>
    <row r="1965" spans="1:5" ht="26.2" customHeight="1" x14ac:dyDescent="0.25">
      <c r="A1965" s="478" t="s">
        <v>7011</v>
      </c>
      <c r="B1965" s="479" t="s">
        <v>5232</v>
      </c>
      <c r="C1965" s="480" t="s">
        <v>284</v>
      </c>
      <c r="D1965" s="481">
        <v>2210</v>
      </c>
      <c r="E1965" s="479" t="s">
        <v>1100</v>
      </c>
    </row>
    <row r="1966" spans="1:5" ht="26.2" customHeight="1" x14ac:dyDescent="0.25">
      <c r="A1966" s="478" t="s">
        <v>7012</v>
      </c>
      <c r="B1966" s="479" t="s">
        <v>7013</v>
      </c>
      <c r="C1966" s="480" t="s">
        <v>1565</v>
      </c>
      <c r="D1966" s="481">
        <v>6069</v>
      </c>
      <c r="E1966" s="479" t="s">
        <v>4442</v>
      </c>
    </row>
    <row r="1967" spans="1:5" ht="26.2" customHeight="1" x14ac:dyDescent="0.25">
      <c r="A1967" s="478" t="s">
        <v>7014</v>
      </c>
      <c r="B1967" s="479" t="s">
        <v>7015</v>
      </c>
      <c r="C1967" s="480" t="s">
        <v>256</v>
      </c>
      <c r="D1967" s="481">
        <v>6000</v>
      </c>
      <c r="E1967" s="479" t="s">
        <v>7016</v>
      </c>
    </row>
    <row r="1968" spans="1:5" ht="26.2" customHeight="1" x14ac:dyDescent="0.25">
      <c r="A1968" s="478" t="s">
        <v>7017</v>
      </c>
      <c r="B1968" s="479" t="s">
        <v>7018</v>
      </c>
      <c r="C1968" s="480" t="s">
        <v>262</v>
      </c>
      <c r="D1968" s="481">
        <v>1320</v>
      </c>
      <c r="E1968" s="479" t="s">
        <v>7016</v>
      </c>
    </row>
    <row r="1969" spans="1:5" ht="26.2" customHeight="1" x14ac:dyDescent="0.25">
      <c r="A1969" s="478" t="s">
        <v>7019</v>
      </c>
      <c r="B1969" s="479" t="s">
        <v>7020</v>
      </c>
      <c r="C1969" s="480" t="s">
        <v>267</v>
      </c>
      <c r="D1969" s="481">
        <v>160000</v>
      </c>
      <c r="E1969" s="479" t="s">
        <v>1751</v>
      </c>
    </row>
    <row r="1970" spans="1:5" ht="26.2" customHeight="1" x14ac:dyDescent="0.25">
      <c r="A1970" s="478" t="s">
        <v>7021</v>
      </c>
      <c r="B1970" s="479" t="s">
        <v>7022</v>
      </c>
      <c r="C1970" s="480" t="s">
        <v>275</v>
      </c>
      <c r="D1970" s="481">
        <v>13000</v>
      </c>
      <c r="E1970" s="479" t="s">
        <v>2707</v>
      </c>
    </row>
    <row r="1971" spans="1:5" ht="26.2" customHeight="1" x14ac:dyDescent="0.25">
      <c r="A1971" s="478" t="s">
        <v>7023</v>
      </c>
      <c r="B1971" s="479" t="s">
        <v>7024</v>
      </c>
      <c r="C1971" s="480" t="s">
        <v>275</v>
      </c>
      <c r="D1971" s="481">
        <v>16000</v>
      </c>
      <c r="E1971" s="479" t="s">
        <v>2707</v>
      </c>
    </row>
    <row r="1972" spans="1:5" ht="26.2" customHeight="1" x14ac:dyDescent="0.25">
      <c r="A1972" s="478" t="s">
        <v>7025</v>
      </c>
      <c r="B1972" s="479" t="s">
        <v>7026</v>
      </c>
      <c r="C1972" s="480" t="s">
        <v>267</v>
      </c>
      <c r="D1972" s="481">
        <v>17500</v>
      </c>
      <c r="E1972" s="479" t="s">
        <v>7027</v>
      </c>
    </row>
    <row r="1973" spans="1:5" ht="26.2" customHeight="1" x14ac:dyDescent="0.25">
      <c r="A1973" s="478" t="s">
        <v>7028</v>
      </c>
      <c r="B1973" s="479" t="s">
        <v>7029</v>
      </c>
      <c r="C1973" s="480" t="s">
        <v>8</v>
      </c>
      <c r="D1973" s="481">
        <v>32950</v>
      </c>
      <c r="E1973" s="479" t="s">
        <v>696</v>
      </c>
    </row>
    <row r="1974" spans="1:5" ht="26.2" customHeight="1" x14ac:dyDescent="0.25">
      <c r="A1974" s="478" t="s">
        <v>7030</v>
      </c>
      <c r="B1974" s="479" t="s">
        <v>7031</v>
      </c>
      <c r="C1974" s="480" t="s">
        <v>8</v>
      </c>
      <c r="D1974" s="481">
        <v>36424</v>
      </c>
      <c r="E1974" s="479" t="s">
        <v>696</v>
      </c>
    </row>
    <row r="1975" spans="1:5" ht="26.2" customHeight="1" x14ac:dyDescent="0.25">
      <c r="A1975" s="478" t="s">
        <v>7032</v>
      </c>
      <c r="B1975" s="479" t="s">
        <v>7033</v>
      </c>
      <c r="C1975" s="480" t="s">
        <v>8</v>
      </c>
      <c r="D1975" s="481">
        <v>35306</v>
      </c>
      <c r="E1975" s="479" t="s">
        <v>696</v>
      </c>
    </row>
    <row r="1976" spans="1:5" ht="26.2" customHeight="1" x14ac:dyDescent="0.25">
      <c r="A1976" s="478" t="s">
        <v>7034</v>
      </c>
      <c r="B1976" s="479" t="s">
        <v>7035</v>
      </c>
      <c r="C1976" s="480" t="s">
        <v>8</v>
      </c>
      <c r="D1976" s="481">
        <v>40950</v>
      </c>
      <c r="E1976" s="479" t="s">
        <v>696</v>
      </c>
    </row>
    <row r="1977" spans="1:5" ht="26.2" customHeight="1" x14ac:dyDescent="0.25">
      <c r="A1977" s="478" t="s">
        <v>7036</v>
      </c>
      <c r="B1977" s="479" t="s">
        <v>7037</v>
      </c>
      <c r="C1977" s="480" t="s">
        <v>268</v>
      </c>
      <c r="D1977" s="481">
        <v>1590</v>
      </c>
      <c r="E1977" s="479" t="s">
        <v>696</v>
      </c>
    </row>
    <row r="1978" spans="1:5" ht="26.2" customHeight="1" x14ac:dyDescent="0.25">
      <c r="A1978" s="478" t="s">
        <v>7038</v>
      </c>
      <c r="B1978" s="479" t="s">
        <v>7039</v>
      </c>
      <c r="C1978" s="480" t="s">
        <v>8</v>
      </c>
      <c r="D1978" s="481">
        <v>42750</v>
      </c>
      <c r="E1978" s="479" t="s">
        <v>696</v>
      </c>
    </row>
    <row r="1979" spans="1:5" ht="26.2" customHeight="1" x14ac:dyDescent="0.25">
      <c r="A1979" s="478" t="s">
        <v>7040</v>
      </c>
      <c r="B1979" s="479" t="s">
        <v>7041</v>
      </c>
      <c r="C1979" s="480" t="s">
        <v>8</v>
      </c>
      <c r="D1979" s="481">
        <v>44458</v>
      </c>
      <c r="E1979" s="479" t="s">
        <v>696</v>
      </c>
    </row>
    <row r="1980" spans="1:5" ht="26.2" customHeight="1" x14ac:dyDescent="0.25">
      <c r="A1980" s="478" t="s">
        <v>7042</v>
      </c>
      <c r="B1980" s="479" t="s">
        <v>7043</v>
      </c>
      <c r="C1980" s="480" t="s">
        <v>8</v>
      </c>
      <c r="D1980" s="481">
        <v>33608</v>
      </c>
      <c r="E1980" s="479" t="s">
        <v>696</v>
      </c>
    </row>
    <row r="1981" spans="1:5" ht="26.2" customHeight="1" x14ac:dyDescent="0.25">
      <c r="A1981" s="478" t="s">
        <v>7044</v>
      </c>
      <c r="B1981" s="479" t="s">
        <v>7045</v>
      </c>
      <c r="C1981" s="480" t="s">
        <v>8</v>
      </c>
      <c r="D1981" s="481">
        <v>30000</v>
      </c>
      <c r="E1981" s="479" t="s">
        <v>696</v>
      </c>
    </row>
    <row r="1982" spans="1:5" ht="26.2" customHeight="1" x14ac:dyDescent="0.25">
      <c r="A1982" s="478" t="s">
        <v>7046</v>
      </c>
      <c r="B1982" s="479" t="s">
        <v>7047</v>
      </c>
      <c r="C1982" s="480" t="s">
        <v>8</v>
      </c>
      <c r="D1982" s="481">
        <v>52965</v>
      </c>
      <c r="E1982" s="479" t="s">
        <v>696</v>
      </c>
    </row>
    <row r="1983" spans="1:5" ht="26.2" customHeight="1" x14ac:dyDescent="0.25">
      <c r="A1983" s="478" t="s">
        <v>7048</v>
      </c>
      <c r="B1983" s="479" t="s">
        <v>7049</v>
      </c>
      <c r="C1983" s="480" t="s">
        <v>8</v>
      </c>
      <c r="D1983" s="481">
        <v>28950</v>
      </c>
      <c r="E1983" s="479" t="s">
        <v>696</v>
      </c>
    </row>
    <row r="1984" spans="1:5" ht="26.2" customHeight="1" x14ac:dyDescent="0.25">
      <c r="A1984" s="478" t="s">
        <v>7050</v>
      </c>
      <c r="B1984" s="479" t="s">
        <v>7051</v>
      </c>
      <c r="C1984" s="480" t="s">
        <v>8</v>
      </c>
      <c r="D1984" s="481">
        <v>31228</v>
      </c>
      <c r="E1984" s="479" t="s">
        <v>696</v>
      </c>
    </row>
    <row r="1985" spans="1:5" ht="26.2" customHeight="1" x14ac:dyDescent="0.25">
      <c r="A1985" s="478" t="s">
        <v>7052</v>
      </c>
      <c r="B1985" s="479" t="s">
        <v>7053</v>
      </c>
      <c r="C1985" s="480" t="s">
        <v>8</v>
      </c>
      <c r="D1985" s="481">
        <v>42950</v>
      </c>
      <c r="E1985" s="479" t="s">
        <v>696</v>
      </c>
    </row>
    <row r="1986" spans="1:5" ht="26.2" customHeight="1" x14ac:dyDescent="0.25">
      <c r="A1986" s="478" t="s">
        <v>7054</v>
      </c>
      <c r="B1986" s="479" t="s">
        <v>7055</v>
      </c>
      <c r="C1986" s="480" t="s">
        <v>8</v>
      </c>
      <c r="D1986" s="481">
        <v>32700</v>
      </c>
      <c r="E1986" s="479" t="s">
        <v>696</v>
      </c>
    </row>
    <row r="1987" spans="1:5" ht="26.2" customHeight="1" x14ac:dyDescent="0.25">
      <c r="A1987" s="478" t="s">
        <v>7056</v>
      </c>
      <c r="B1987" s="479" t="s">
        <v>7057</v>
      </c>
      <c r="C1987" s="480" t="s">
        <v>8</v>
      </c>
      <c r="D1987" s="481">
        <v>24000</v>
      </c>
      <c r="E1987" s="479" t="s">
        <v>696</v>
      </c>
    </row>
    <row r="1988" spans="1:5" ht="26.2" customHeight="1" x14ac:dyDescent="0.25">
      <c r="A1988" s="478" t="s">
        <v>7058</v>
      </c>
      <c r="B1988" s="479" t="s">
        <v>7059</v>
      </c>
      <c r="C1988" s="480" t="s">
        <v>8</v>
      </c>
      <c r="D1988" s="481">
        <v>29958</v>
      </c>
      <c r="E1988" s="479" t="s">
        <v>696</v>
      </c>
    </row>
    <row r="1989" spans="1:5" ht="26.2" customHeight="1" x14ac:dyDescent="0.25">
      <c r="A1989" s="478" t="s">
        <v>7060</v>
      </c>
      <c r="B1989" s="479" t="s">
        <v>7061</v>
      </c>
      <c r="C1989" s="480" t="s">
        <v>8</v>
      </c>
      <c r="D1989" s="481">
        <v>47950</v>
      </c>
      <c r="E1989" s="479" t="s">
        <v>696</v>
      </c>
    </row>
    <row r="1990" spans="1:5" ht="26.2" customHeight="1" x14ac:dyDescent="0.25">
      <c r="A1990" s="478" t="s">
        <v>7062</v>
      </c>
      <c r="B1990" s="479" t="s">
        <v>7063</v>
      </c>
      <c r="C1990" s="480" t="s">
        <v>8</v>
      </c>
      <c r="D1990" s="481">
        <v>32000</v>
      </c>
      <c r="E1990" s="479" t="s">
        <v>696</v>
      </c>
    </row>
    <row r="1991" spans="1:5" ht="26.2" customHeight="1" x14ac:dyDescent="0.25">
      <c r="A1991" s="478" t="s">
        <v>7064</v>
      </c>
      <c r="B1991" s="479" t="s">
        <v>7065</v>
      </c>
      <c r="C1991" s="480" t="s">
        <v>8</v>
      </c>
      <c r="D1991" s="481">
        <v>49001</v>
      </c>
      <c r="E1991" s="479" t="s">
        <v>696</v>
      </c>
    </row>
    <row r="1992" spans="1:5" ht="26.2" customHeight="1" x14ac:dyDescent="0.25">
      <c r="A1992" s="478" t="s">
        <v>7066</v>
      </c>
      <c r="B1992" s="479" t="s">
        <v>7067</v>
      </c>
      <c r="C1992" s="480" t="s">
        <v>8</v>
      </c>
      <c r="D1992" s="481">
        <v>24000</v>
      </c>
      <c r="E1992" s="479" t="s">
        <v>696</v>
      </c>
    </row>
    <row r="1993" spans="1:5" ht="26.2" customHeight="1" x14ac:dyDescent="0.25">
      <c r="A1993" s="478" t="s">
        <v>7068</v>
      </c>
      <c r="B1993" s="479" t="s">
        <v>7069</v>
      </c>
      <c r="C1993" s="480" t="s">
        <v>8</v>
      </c>
      <c r="D1993" s="481">
        <v>39633</v>
      </c>
      <c r="E1993" s="479" t="s">
        <v>696</v>
      </c>
    </row>
    <row r="1994" spans="1:5" ht="26.2" customHeight="1" x14ac:dyDescent="0.25">
      <c r="A1994" s="478" t="s">
        <v>7070</v>
      </c>
      <c r="B1994" s="479" t="s">
        <v>7071</v>
      </c>
      <c r="C1994" s="480" t="s">
        <v>8</v>
      </c>
      <c r="D1994" s="481">
        <v>41160</v>
      </c>
      <c r="E1994" s="479" t="s">
        <v>696</v>
      </c>
    </row>
    <row r="1995" spans="1:5" ht="26.2" customHeight="1" x14ac:dyDescent="0.25">
      <c r="A1995" s="478" t="s">
        <v>7072</v>
      </c>
      <c r="B1995" s="479" t="s">
        <v>7073</v>
      </c>
      <c r="C1995" s="480" t="s">
        <v>8</v>
      </c>
      <c r="D1995" s="481">
        <v>34858</v>
      </c>
      <c r="E1995" s="479" t="s">
        <v>696</v>
      </c>
    </row>
    <row r="1996" spans="1:5" ht="26.2" customHeight="1" x14ac:dyDescent="0.25">
      <c r="A1996" s="478" t="s">
        <v>7074</v>
      </c>
      <c r="B1996" s="479" t="s">
        <v>7075</v>
      </c>
      <c r="C1996" s="480" t="s">
        <v>8</v>
      </c>
      <c r="D1996" s="481">
        <v>40950</v>
      </c>
      <c r="E1996" s="479" t="s">
        <v>696</v>
      </c>
    </row>
    <row r="1997" spans="1:5" ht="26.2" customHeight="1" x14ac:dyDescent="0.25">
      <c r="A1997" s="478" t="s">
        <v>7076</v>
      </c>
      <c r="B1997" s="479" t="s">
        <v>7077</v>
      </c>
      <c r="C1997" s="480" t="s">
        <v>8</v>
      </c>
      <c r="D1997" s="481">
        <v>28950</v>
      </c>
      <c r="E1997" s="479" t="s">
        <v>696</v>
      </c>
    </row>
    <row r="1998" spans="1:5" ht="26.2" customHeight="1" x14ac:dyDescent="0.25">
      <c r="A1998" s="478" t="s">
        <v>7078</v>
      </c>
      <c r="B1998" s="479" t="s">
        <v>7079</v>
      </c>
      <c r="C1998" s="480" t="s">
        <v>8</v>
      </c>
      <c r="D1998" s="481">
        <v>48280</v>
      </c>
      <c r="E1998" s="479" t="s">
        <v>696</v>
      </c>
    </row>
    <row r="1999" spans="1:5" ht="26.2" customHeight="1" x14ac:dyDescent="0.25">
      <c r="A1999" s="478" t="s">
        <v>7080</v>
      </c>
      <c r="B1999" s="479" t="s">
        <v>7081</v>
      </c>
      <c r="C1999" s="480" t="s">
        <v>8</v>
      </c>
      <c r="D1999" s="481">
        <v>39700</v>
      </c>
      <c r="E1999" s="479" t="s">
        <v>696</v>
      </c>
    </row>
    <row r="2000" spans="1:5" ht="26.2" customHeight="1" x14ac:dyDescent="0.25">
      <c r="A2000" s="478" t="s">
        <v>7082</v>
      </c>
      <c r="B2000" s="479" t="s">
        <v>7083</v>
      </c>
      <c r="C2000" s="480" t="s">
        <v>8</v>
      </c>
      <c r="D2000" s="481">
        <v>43650</v>
      </c>
      <c r="E2000" s="479" t="s">
        <v>696</v>
      </c>
    </row>
    <row r="2001" spans="1:5" ht="26.2" customHeight="1" x14ac:dyDescent="0.25">
      <c r="A2001" s="864" t="s">
        <v>7084</v>
      </c>
      <c r="B2001" s="865" t="s">
        <v>7085</v>
      </c>
      <c r="C2001" s="866" t="s">
        <v>8</v>
      </c>
      <c r="D2001" s="867">
        <v>39700</v>
      </c>
      <c r="E2001" s="865" t="s">
        <v>696</v>
      </c>
    </row>
    <row r="2002" spans="1:5" ht="26.2" customHeight="1" x14ac:dyDescent="0.25">
      <c r="A2002" s="493" t="s">
        <v>7086</v>
      </c>
      <c r="B2002" s="861" t="s">
        <v>7087</v>
      </c>
      <c r="C2002" s="862" t="s">
        <v>8</v>
      </c>
      <c r="D2002" s="863">
        <v>32875</v>
      </c>
      <c r="E2002" s="861" t="s">
        <v>696</v>
      </c>
    </row>
    <row r="2003" spans="1:5" ht="26.2" customHeight="1" x14ac:dyDescent="0.25">
      <c r="A2003" s="478" t="s">
        <v>7088</v>
      </c>
      <c r="B2003" s="479" t="s">
        <v>7089</v>
      </c>
      <c r="C2003" s="480" t="s">
        <v>8</v>
      </c>
      <c r="D2003" s="481">
        <v>30129</v>
      </c>
      <c r="E2003" s="479" t="s">
        <v>696</v>
      </c>
    </row>
    <row r="2004" spans="1:5" ht="26.2" customHeight="1" x14ac:dyDescent="0.25">
      <c r="A2004" s="478" t="s">
        <v>7090</v>
      </c>
      <c r="B2004" s="479" t="s">
        <v>7091</v>
      </c>
      <c r="C2004" s="480" t="s">
        <v>8</v>
      </c>
      <c r="D2004" s="481">
        <v>47066</v>
      </c>
      <c r="E2004" s="479" t="s">
        <v>696</v>
      </c>
    </row>
    <row r="2005" spans="1:5" ht="26.2" customHeight="1" x14ac:dyDescent="0.25">
      <c r="A2005" s="478" t="s">
        <v>7092</v>
      </c>
      <c r="B2005" s="479" t="s">
        <v>7093</v>
      </c>
      <c r="C2005" s="480" t="s">
        <v>8</v>
      </c>
      <c r="D2005" s="481">
        <v>34950</v>
      </c>
      <c r="E2005" s="479" t="s">
        <v>696</v>
      </c>
    </row>
    <row r="2006" spans="1:5" ht="26.2" customHeight="1" x14ac:dyDescent="0.25">
      <c r="A2006" s="478" t="s">
        <v>7094</v>
      </c>
      <c r="B2006" s="479" t="s">
        <v>7095</v>
      </c>
      <c r="C2006" s="480" t="s">
        <v>8</v>
      </c>
      <c r="D2006" s="481">
        <v>47050</v>
      </c>
      <c r="E2006" s="479" t="s">
        <v>696</v>
      </c>
    </row>
    <row r="2007" spans="1:5" ht="26.2" customHeight="1" x14ac:dyDescent="0.25">
      <c r="A2007" s="478" t="s">
        <v>7096</v>
      </c>
      <c r="B2007" s="479" t="s">
        <v>7097</v>
      </c>
      <c r="C2007" s="480" t="s">
        <v>8</v>
      </c>
      <c r="D2007" s="481">
        <v>29908</v>
      </c>
      <c r="E2007" s="479" t="s">
        <v>696</v>
      </c>
    </row>
    <row r="2008" spans="1:5" ht="26.2" customHeight="1" x14ac:dyDescent="0.25">
      <c r="A2008" s="478" t="s">
        <v>7098</v>
      </c>
      <c r="B2008" s="479" t="s">
        <v>7099</v>
      </c>
      <c r="C2008" s="480" t="s">
        <v>8</v>
      </c>
      <c r="D2008" s="481">
        <v>30000</v>
      </c>
      <c r="E2008" s="479" t="s">
        <v>696</v>
      </c>
    </row>
    <row r="2009" spans="1:5" ht="26.2" customHeight="1" x14ac:dyDescent="0.25">
      <c r="A2009" s="478" t="s">
        <v>7100</v>
      </c>
      <c r="B2009" s="479" t="s">
        <v>7101</v>
      </c>
      <c r="C2009" s="480" t="s">
        <v>8</v>
      </c>
      <c r="D2009" s="481">
        <v>29753</v>
      </c>
      <c r="E2009" s="479" t="s">
        <v>696</v>
      </c>
    </row>
    <row r="2010" spans="1:5" ht="26.2" customHeight="1" x14ac:dyDescent="0.25">
      <c r="A2010" s="478" t="s">
        <v>7102</v>
      </c>
      <c r="B2010" s="479" t="s">
        <v>7103</v>
      </c>
      <c r="C2010" s="480" t="s">
        <v>8</v>
      </c>
      <c r="D2010" s="481">
        <v>39950</v>
      </c>
      <c r="E2010" s="479" t="s">
        <v>696</v>
      </c>
    </row>
    <row r="2011" spans="1:5" ht="26.2" customHeight="1" x14ac:dyDescent="0.25">
      <c r="A2011" s="478" t="s">
        <v>7104</v>
      </c>
      <c r="B2011" s="479" t="s">
        <v>7105</v>
      </c>
      <c r="C2011" s="480" t="s">
        <v>8</v>
      </c>
      <c r="D2011" s="481">
        <v>35684</v>
      </c>
      <c r="E2011" s="479" t="s">
        <v>696</v>
      </c>
    </row>
    <row r="2012" spans="1:5" ht="26.2" customHeight="1" x14ac:dyDescent="0.25">
      <c r="A2012" s="478" t="s">
        <v>7106</v>
      </c>
      <c r="B2012" s="479" t="s">
        <v>7107</v>
      </c>
      <c r="C2012" s="480" t="s">
        <v>8</v>
      </c>
      <c r="D2012" s="481">
        <v>27658</v>
      </c>
      <c r="E2012" s="479" t="s">
        <v>696</v>
      </c>
    </row>
    <row r="2013" spans="1:5" ht="26.2" customHeight="1" x14ac:dyDescent="0.25">
      <c r="A2013" s="478" t="s">
        <v>7108</v>
      </c>
      <c r="B2013" s="479" t="s">
        <v>7109</v>
      </c>
      <c r="C2013" s="480" t="s">
        <v>8</v>
      </c>
      <c r="D2013" s="481">
        <v>37950</v>
      </c>
      <c r="E2013" s="479" t="s">
        <v>696</v>
      </c>
    </row>
    <row r="2014" spans="1:5" ht="26.2" customHeight="1" x14ac:dyDescent="0.25">
      <c r="A2014" s="478" t="s">
        <v>7110</v>
      </c>
      <c r="B2014" s="479" t="s">
        <v>7111</v>
      </c>
      <c r="C2014" s="480" t="s">
        <v>8</v>
      </c>
      <c r="D2014" s="481">
        <v>32500</v>
      </c>
      <c r="E2014" s="479" t="s">
        <v>696</v>
      </c>
    </row>
    <row r="2015" spans="1:5" ht="26.2" customHeight="1" x14ac:dyDescent="0.25">
      <c r="A2015" s="478" t="s">
        <v>7112</v>
      </c>
      <c r="B2015" s="479" t="s">
        <v>7113</v>
      </c>
      <c r="C2015" s="480" t="s">
        <v>8</v>
      </c>
      <c r="D2015" s="481">
        <v>40598</v>
      </c>
      <c r="E2015" s="479" t="s">
        <v>696</v>
      </c>
    </row>
    <row r="2016" spans="1:5" ht="26.2" customHeight="1" x14ac:dyDescent="0.25">
      <c r="A2016" s="478" t="s">
        <v>7114</v>
      </c>
      <c r="B2016" s="479" t="s">
        <v>7115</v>
      </c>
      <c r="C2016" s="480" t="s">
        <v>8</v>
      </c>
      <c r="D2016" s="481">
        <v>28000</v>
      </c>
      <c r="E2016" s="479" t="s">
        <v>696</v>
      </c>
    </row>
    <row r="2017" spans="1:5" ht="26.2" customHeight="1" x14ac:dyDescent="0.25">
      <c r="A2017" s="478" t="s">
        <v>7116</v>
      </c>
      <c r="B2017" s="479" t="s">
        <v>7117</v>
      </c>
      <c r="C2017" s="480" t="s">
        <v>258</v>
      </c>
      <c r="D2017" s="481">
        <v>1500</v>
      </c>
      <c r="E2017" s="479" t="s">
        <v>1734</v>
      </c>
    </row>
    <row r="2018" spans="1:5" ht="26.2" customHeight="1" x14ac:dyDescent="0.25">
      <c r="A2018" s="478" t="s">
        <v>7118</v>
      </c>
      <c r="B2018" s="479" t="s">
        <v>7119</v>
      </c>
      <c r="C2018" s="480" t="s">
        <v>8</v>
      </c>
      <c r="D2018" s="481">
        <v>34950</v>
      </c>
      <c r="E2018" s="479" t="s">
        <v>696</v>
      </c>
    </row>
    <row r="2019" spans="1:5" ht="26.2" customHeight="1" x14ac:dyDescent="0.25">
      <c r="A2019" s="478" t="s">
        <v>7120</v>
      </c>
      <c r="B2019" s="479" t="s">
        <v>7121</v>
      </c>
      <c r="C2019" s="480" t="s">
        <v>8</v>
      </c>
      <c r="D2019" s="481">
        <v>26430</v>
      </c>
      <c r="E2019" s="479" t="s">
        <v>696</v>
      </c>
    </row>
    <row r="2020" spans="1:5" ht="26.2" customHeight="1" x14ac:dyDescent="0.25">
      <c r="A2020" s="478" t="s">
        <v>7122</v>
      </c>
      <c r="B2020" s="479" t="s">
        <v>7123</v>
      </c>
      <c r="C2020" s="480" t="s">
        <v>8</v>
      </c>
      <c r="D2020" s="481">
        <v>39868</v>
      </c>
      <c r="E2020" s="479" t="s">
        <v>696</v>
      </c>
    </row>
    <row r="2021" spans="1:5" ht="26.2" customHeight="1" x14ac:dyDescent="0.25">
      <c r="A2021" s="478" t="s">
        <v>7124</v>
      </c>
      <c r="B2021" s="479" t="s">
        <v>7125</v>
      </c>
      <c r="C2021" s="480" t="s">
        <v>8</v>
      </c>
      <c r="D2021" s="481">
        <v>34950</v>
      </c>
      <c r="E2021" s="479" t="s">
        <v>696</v>
      </c>
    </row>
    <row r="2022" spans="1:5" ht="26.2" customHeight="1" x14ac:dyDescent="0.25">
      <c r="A2022" s="478" t="s">
        <v>7126</v>
      </c>
      <c r="B2022" s="479" t="s">
        <v>7127</v>
      </c>
      <c r="C2022" s="480" t="s">
        <v>8</v>
      </c>
      <c r="D2022" s="481">
        <v>39326</v>
      </c>
      <c r="E2022" s="479" t="s">
        <v>696</v>
      </c>
    </row>
    <row r="2023" spans="1:5" ht="26.2" customHeight="1" x14ac:dyDescent="0.25">
      <c r="A2023" s="478" t="s">
        <v>7128</v>
      </c>
      <c r="B2023" s="479" t="s">
        <v>7129</v>
      </c>
      <c r="C2023" s="480" t="s">
        <v>8</v>
      </c>
      <c r="D2023" s="481">
        <v>40950</v>
      </c>
      <c r="E2023" s="479" t="s">
        <v>696</v>
      </c>
    </row>
    <row r="2024" spans="1:5" ht="26.2" customHeight="1" x14ac:dyDescent="0.25">
      <c r="A2024" s="478" t="s">
        <v>7130</v>
      </c>
      <c r="B2024" s="479" t="s">
        <v>7131</v>
      </c>
      <c r="C2024" s="480" t="s">
        <v>8</v>
      </c>
      <c r="D2024" s="481">
        <v>90850</v>
      </c>
      <c r="E2024" s="479" t="s">
        <v>696</v>
      </c>
    </row>
    <row r="2025" spans="1:5" ht="26.2" customHeight="1" x14ac:dyDescent="0.25">
      <c r="A2025" s="478" t="s">
        <v>7132</v>
      </c>
      <c r="B2025" s="479" t="s">
        <v>7133</v>
      </c>
      <c r="C2025" s="480" t="s">
        <v>8</v>
      </c>
      <c r="D2025" s="481">
        <v>62456</v>
      </c>
      <c r="E2025" s="479" t="s">
        <v>696</v>
      </c>
    </row>
    <row r="2026" spans="1:5" ht="26.2" customHeight="1" x14ac:dyDescent="0.25">
      <c r="A2026" s="478" t="s">
        <v>7134</v>
      </c>
      <c r="B2026" s="479" t="s">
        <v>7135</v>
      </c>
      <c r="C2026" s="480" t="s">
        <v>8</v>
      </c>
      <c r="D2026" s="481">
        <v>67916</v>
      </c>
      <c r="E2026" s="479" t="s">
        <v>696</v>
      </c>
    </row>
    <row r="2027" spans="1:5" ht="26.2" customHeight="1" x14ac:dyDescent="0.25">
      <c r="A2027" s="478" t="s">
        <v>7136</v>
      </c>
      <c r="B2027" s="479" t="s">
        <v>7137</v>
      </c>
      <c r="C2027" s="480" t="s">
        <v>8</v>
      </c>
      <c r="D2027" s="481">
        <v>98022</v>
      </c>
      <c r="E2027" s="479" t="s">
        <v>696</v>
      </c>
    </row>
    <row r="2028" spans="1:5" ht="26.2" customHeight="1" x14ac:dyDescent="0.25">
      <c r="A2028" s="478" t="s">
        <v>7138</v>
      </c>
      <c r="B2028" s="479" t="s">
        <v>7139</v>
      </c>
      <c r="C2028" s="480" t="s">
        <v>8</v>
      </c>
      <c r="D2028" s="481">
        <v>50430</v>
      </c>
      <c r="E2028" s="479" t="s">
        <v>696</v>
      </c>
    </row>
    <row r="2029" spans="1:5" ht="26.2" customHeight="1" x14ac:dyDescent="0.25">
      <c r="A2029" s="478" t="s">
        <v>7140</v>
      </c>
      <c r="B2029" s="479" t="s">
        <v>7141</v>
      </c>
      <c r="C2029" s="480" t="s">
        <v>8</v>
      </c>
      <c r="D2029" s="481">
        <v>87298</v>
      </c>
      <c r="E2029" s="479" t="s">
        <v>696</v>
      </c>
    </row>
    <row r="2030" spans="1:5" ht="26.2" customHeight="1" x14ac:dyDescent="0.25">
      <c r="A2030" s="478" t="s">
        <v>7142</v>
      </c>
      <c r="B2030" s="479" t="s">
        <v>7143</v>
      </c>
      <c r="C2030" s="480" t="s">
        <v>8</v>
      </c>
      <c r="D2030" s="481">
        <v>72439.5</v>
      </c>
      <c r="E2030" s="479" t="s">
        <v>696</v>
      </c>
    </row>
    <row r="2031" spans="1:5" ht="26.2" customHeight="1" x14ac:dyDescent="0.25">
      <c r="A2031" s="478" t="s">
        <v>7144</v>
      </c>
      <c r="B2031" s="479" t="s">
        <v>7145</v>
      </c>
      <c r="C2031" s="480" t="s">
        <v>8</v>
      </c>
      <c r="D2031" s="481">
        <v>69050</v>
      </c>
      <c r="E2031" s="479" t="s">
        <v>696</v>
      </c>
    </row>
    <row r="2032" spans="1:5" ht="26.2" customHeight="1" x14ac:dyDescent="0.25">
      <c r="A2032" s="478" t="s">
        <v>7146</v>
      </c>
      <c r="B2032" s="479" t="s">
        <v>7147</v>
      </c>
      <c r="C2032" s="480" t="s">
        <v>8</v>
      </c>
      <c r="D2032" s="481">
        <v>67900</v>
      </c>
      <c r="E2032" s="479" t="s">
        <v>696</v>
      </c>
    </row>
    <row r="2033" spans="1:5" ht="26.2" customHeight="1" x14ac:dyDescent="0.25">
      <c r="A2033" s="478" t="s">
        <v>7148</v>
      </c>
      <c r="B2033" s="479" t="s">
        <v>7149</v>
      </c>
      <c r="C2033" s="480" t="s">
        <v>8</v>
      </c>
      <c r="D2033" s="481">
        <v>203890</v>
      </c>
      <c r="E2033" s="479" t="s">
        <v>696</v>
      </c>
    </row>
    <row r="2034" spans="1:5" ht="26.2" customHeight="1" x14ac:dyDescent="0.25">
      <c r="A2034" s="478" t="s">
        <v>7150</v>
      </c>
      <c r="B2034" s="479" t="s">
        <v>7151</v>
      </c>
      <c r="C2034" s="480" t="s">
        <v>8</v>
      </c>
      <c r="D2034" s="481">
        <v>130950</v>
      </c>
      <c r="E2034" s="479" t="s">
        <v>696</v>
      </c>
    </row>
    <row r="2035" spans="1:5" ht="26.2" customHeight="1" x14ac:dyDescent="0.25">
      <c r="A2035" s="478" t="s">
        <v>7152</v>
      </c>
      <c r="B2035" s="479" t="s">
        <v>7153</v>
      </c>
      <c r="C2035" s="480" t="s">
        <v>8</v>
      </c>
      <c r="D2035" s="481">
        <v>210550</v>
      </c>
      <c r="E2035" s="479" t="s">
        <v>696</v>
      </c>
    </row>
    <row r="2036" spans="1:5" ht="26.2" customHeight="1" x14ac:dyDescent="0.25">
      <c r="A2036" s="478" t="s">
        <v>7154</v>
      </c>
      <c r="B2036" s="479" t="s">
        <v>7155</v>
      </c>
      <c r="C2036" s="480" t="s">
        <v>262</v>
      </c>
      <c r="D2036" s="481">
        <v>330</v>
      </c>
      <c r="E2036" s="479" t="s">
        <v>1734</v>
      </c>
    </row>
    <row r="2037" spans="1:5" ht="26.2" customHeight="1" x14ac:dyDescent="0.25">
      <c r="A2037" s="478" t="s">
        <v>7156</v>
      </c>
      <c r="B2037" s="479" t="s">
        <v>7157</v>
      </c>
      <c r="C2037" s="480" t="s">
        <v>256</v>
      </c>
      <c r="D2037" s="481">
        <v>6500</v>
      </c>
      <c r="E2037" s="479" t="s">
        <v>7158</v>
      </c>
    </row>
    <row r="2038" spans="1:5" ht="26.2" customHeight="1" x14ac:dyDescent="0.25">
      <c r="A2038" s="478" t="s">
        <v>7159</v>
      </c>
      <c r="B2038" s="479" t="s">
        <v>7157</v>
      </c>
      <c r="C2038" s="480" t="s">
        <v>262</v>
      </c>
      <c r="D2038" s="481">
        <v>1430</v>
      </c>
      <c r="E2038" s="479" t="s">
        <v>7158</v>
      </c>
    </row>
    <row r="2039" spans="1:5" ht="26.2" customHeight="1" x14ac:dyDescent="0.25">
      <c r="A2039" s="478" t="s">
        <v>7160</v>
      </c>
      <c r="B2039" s="479" t="s">
        <v>7161</v>
      </c>
      <c r="C2039" s="480" t="s">
        <v>267</v>
      </c>
      <c r="D2039" s="481">
        <v>15006</v>
      </c>
      <c r="E2039" s="479" t="s">
        <v>974</v>
      </c>
    </row>
    <row r="2040" spans="1:5" ht="26.2" customHeight="1" x14ac:dyDescent="0.25">
      <c r="A2040" s="478" t="s">
        <v>7162</v>
      </c>
      <c r="B2040" s="479" t="s">
        <v>7163</v>
      </c>
      <c r="C2040" s="480" t="s">
        <v>258</v>
      </c>
      <c r="D2040" s="481">
        <v>234.65</v>
      </c>
      <c r="E2040" s="479" t="s">
        <v>1893</v>
      </c>
    </row>
    <row r="2041" spans="1:5" ht="26.2" customHeight="1" x14ac:dyDescent="0.25">
      <c r="A2041" s="478" t="s">
        <v>7164</v>
      </c>
      <c r="B2041" s="479" t="s">
        <v>7165</v>
      </c>
      <c r="C2041" s="480" t="s">
        <v>258</v>
      </c>
      <c r="D2041" s="481">
        <v>99.45</v>
      </c>
      <c r="E2041" s="479" t="s">
        <v>4829</v>
      </c>
    </row>
    <row r="2042" spans="1:5" ht="26.2" customHeight="1" x14ac:dyDescent="0.25">
      <c r="A2042" s="478" t="s">
        <v>7166</v>
      </c>
      <c r="B2042" s="479" t="s">
        <v>7167</v>
      </c>
      <c r="C2042" s="480" t="s">
        <v>258</v>
      </c>
      <c r="D2042" s="481">
        <v>48.75</v>
      </c>
      <c r="E2042" s="479" t="s">
        <v>7168</v>
      </c>
    </row>
    <row r="2043" spans="1:5" ht="26.2" customHeight="1" x14ac:dyDescent="0.25">
      <c r="A2043" s="478" t="s">
        <v>7169</v>
      </c>
      <c r="B2043" s="479" t="s">
        <v>7170</v>
      </c>
      <c r="C2043" s="480" t="s">
        <v>1565</v>
      </c>
      <c r="D2043" s="481">
        <v>1591576.55</v>
      </c>
      <c r="E2043" s="479" t="s">
        <v>3726</v>
      </c>
    </row>
    <row r="2044" spans="1:5" ht="26.2" customHeight="1" x14ac:dyDescent="0.25">
      <c r="A2044" s="478" t="s">
        <v>7171</v>
      </c>
      <c r="B2044" s="479" t="s">
        <v>7172</v>
      </c>
      <c r="C2044" s="480" t="s">
        <v>1565</v>
      </c>
      <c r="D2044" s="481">
        <v>2377.8000000000002</v>
      </c>
      <c r="E2044" s="479" t="s">
        <v>1548</v>
      </c>
    </row>
    <row r="2045" spans="1:5" ht="26.2" customHeight="1" x14ac:dyDescent="0.25">
      <c r="A2045" s="478" t="s">
        <v>7173</v>
      </c>
      <c r="B2045" s="479" t="s">
        <v>7174</v>
      </c>
      <c r="C2045" s="480" t="s">
        <v>256</v>
      </c>
      <c r="D2045" s="481">
        <v>1300</v>
      </c>
      <c r="E2045" s="479" t="s">
        <v>7175</v>
      </c>
    </row>
    <row r="2046" spans="1:5" ht="26.2" customHeight="1" x14ac:dyDescent="0.25">
      <c r="A2046" s="478" t="s">
        <v>7176</v>
      </c>
      <c r="B2046" s="479" t="s">
        <v>7177</v>
      </c>
      <c r="C2046" s="480" t="s">
        <v>262</v>
      </c>
      <c r="D2046" s="481">
        <v>286</v>
      </c>
      <c r="E2046" s="479" t="s">
        <v>7175</v>
      </c>
    </row>
    <row r="2047" spans="1:5" ht="26.2" customHeight="1" x14ac:dyDescent="0.25">
      <c r="A2047" s="478" t="s">
        <v>7178</v>
      </c>
      <c r="B2047" s="479" t="s">
        <v>7179</v>
      </c>
      <c r="C2047" s="480" t="s">
        <v>267</v>
      </c>
      <c r="D2047" s="481">
        <v>50000</v>
      </c>
      <c r="E2047" s="479" t="s">
        <v>696</v>
      </c>
    </row>
    <row r="2048" spans="1:5" ht="26.2" customHeight="1" x14ac:dyDescent="0.25">
      <c r="A2048" s="478" t="s">
        <v>7180</v>
      </c>
      <c r="B2048" s="479" t="s">
        <v>7181</v>
      </c>
      <c r="C2048" s="480" t="s">
        <v>1565</v>
      </c>
      <c r="D2048" s="481">
        <v>103813.83</v>
      </c>
      <c r="E2048" s="479" t="s">
        <v>7182</v>
      </c>
    </row>
    <row r="2049" spans="1:5" ht="26.2" customHeight="1" x14ac:dyDescent="0.25">
      <c r="A2049" s="478" t="s">
        <v>7183</v>
      </c>
      <c r="B2049" s="479" t="s">
        <v>7184</v>
      </c>
      <c r="C2049" s="480" t="s">
        <v>267</v>
      </c>
      <c r="D2049" s="481">
        <v>30400</v>
      </c>
      <c r="E2049" s="479" t="s">
        <v>3849</v>
      </c>
    </row>
    <row r="2050" spans="1:5" ht="26.2" customHeight="1" x14ac:dyDescent="0.25">
      <c r="A2050" s="478" t="s">
        <v>7185</v>
      </c>
      <c r="B2050" s="479" t="s">
        <v>7184</v>
      </c>
      <c r="C2050" s="480" t="s">
        <v>267</v>
      </c>
      <c r="D2050" s="481">
        <v>19200</v>
      </c>
      <c r="E2050" s="479" t="s">
        <v>6220</v>
      </c>
    </row>
    <row r="2051" spans="1:5" ht="26.2" customHeight="1" x14ac:dyDescent="0.25">
      <c r="A2051" s="864" t="s">
        <v>7186</v>
      </c>
      <c r="B2051" s="865" t="s">
        <v>7187</v>
      </c>
      <c r="C2051" s="866" t="s">
        <v>1565</v>
      </c>
      <c r="D2051" s="867">
        <v>13351</v>
      </c>
      <c r="E2051" s="865" t="s">
        <v>7188</v>
      </c>
    </row>
    <row r="2052" spans="1:5" ht="26.2" customHeight="1" x14ac:dyDescent="0.25">
      <c r="A2052" s="493" t="s">
        <v>7189</v>
      </c>
      <c r="B2052" s="861" t="s">
        <v>7190</v>
      </c>
      <c r="C2052" s="862" t="s">
        <v>257</v>
      </c>
      <c r="D2052" s="863">
        <v>723.13</v>
      </c>
      <c r="E2052" s="861" t="s">
        <v>7191</v>
      </c>
    </row>
    <row r="2053" spans="1:5" ht="26.2" customHeight="1" x14ac:dyDescent="0.25">
      <c r="A2053" s="478" t="s">
        <v>7192</v>
      </c>
      <c r="B2053" s="479" t="s">
        <v>7193</v>
      </c>
      <c r="C2053" s="480" t="s">
        <v>257</v>
      </c>
      <c r="D2053" s="481">
        <v>1200</v>
      </c>
      <c r="E2053" s="479" t="s">
        <v>7194</v>
      </c>
    </row>
    <row r="2054" spans="1:5" ht="26.2" customHeight="1" x14ac:dyDescent="0.25">
      <c r="A2054" s="478" t="s">
        <v>7195</v>
      </c>
      <c r="B2054" s="479" t="s">
        <v>7193</v>
      </c>
      <c r="C2054" s="480" t="s">
        <v>262</v>
      </c>
      <c r="D2054" s="481">
        <v>264</v>
      </c>
      <c r="E2054" s="479" t="s">
        <v>7194</v>
      </c>
    </row>
    <row r="2055" spans="1:5" ht="26.2" customHeight="1" x14ac:dyDescent="0.25">
      <c r="A2055" s="478" t="s">
        <v>7196</v>
      </c>
      <c r="B2055" s="479" t="s">
        <v>7197</v>
      </c>
      <c r="C2055" s="480" t="s">
        <v>256</v>
      </c>
      <c r="D2055" s="481">
        <v>1000</v>
      </c>
      <c r="E2055" s="479" t="s">
        <v>2204</v>
      </c>
    </row>
    <row r="2056" spans="1:5" ht="26.2" customHeight="1" x14ac:dyDescent="0.25">
      <c r="A2056" s="478" t="s">
        <v>7198</v>
      </c>
      <c r="B2056" s="479" t="s">
        <v>7199</v>
      </c>
      <c r="C2056" s="480" t="s">
        <v>262</v>
      </c>
      <c r="D2056" s="481">
        <v>220</v>
      </c>
      <c r="E2056" s="479" t="s">
        <v>2204</v>
      </c>
    </row>
    <row r="2057" spans="1:5" ht="26.2" customHeight="1" x14ac:dyDescent="0.25">
      <c r="A2057" s="478" t="s">
        <v>7200</v>
      </c>
      <c r="B2057" s="479" t="s">
        <v>7201</v>
      </c>
      <c r="C2057" s="480" t="s">
        <v>258</v>
      </c>
      <c r="D2057" s="481">
        <v>258.23</v>
      </c>
      <c r="E2057" s="479" t="s">
        <v>7202</v>
      </c>
    </row>
    <row r="2058" spans="1:5" ht="26.2" customHeight="1" x14ac:dyDescent="0.25">
      <c r="A2058" s="478" t="s">
        <v>7203</v>
      </c>
      <c r="B2058" s="479" t="s">
        <v>7204</v>
      </c>
      <c r="C2058" s="480" t="s">
        <v>262</v>
      </c>
      <c r="D2058" s="481">
        <v>56.81</v>
      </c>
      <c r="E2058" s="479" t="s">
        <v>7202</v>
      </c>
    </row>
    <row r="2059" spans="1:5" ht="26.2" customHeight="1" x14ac:dyDescent="0.25">
      <c r="A2059" s="478" t="s">
        <v>7205</v>
      </c>
      <c r="B2059" s="479" t="s">
        <v>7206</v>
      </c>
      <c r="C2059" s="480" t="s">
        <v>256</v>
      </c>
      <c r="D2059" s="481">
        <v>10000</v>
      </c>
      <c r="E2059" s="479" t="s">
        <v>7207</v>
      </c>
    </row>
    <row r="2060" spans="1:5" ht="26.2" customHeight="1" x14ac:dyDescent="0.25">
      <c r="A2060" s="478" t="s">
        <v>7208</v>
      </c>
      <c r="B2060" s="479" t="s">
        <v>7206</v>
      </c>
      <c r="C2060" s="480" t="s">
        <v>262</v>
      </c>
      <c r="D2060" s="481">
        <v>2200</v>
      </c>
      <c r="E2060" s="479" t="s">
        <v>7207</v>
      </c>
    </row>
    <row r="2061" spans="1:5" ht="26.2" customHeight="1" x14ac:dyDescent="0.25">
      <c r="A2061" s="478" t="s">
        <v>7209</v>
      </c>
      <c r="B2061" s="479" t="s">
        <v>7210</v>
      </c>
      <c r="C2061" s="480" t="s">
        <v>8</v>
      </c>
      <c r="D2061" s="481">
        <v>2700</v>
      </c>
      <c r="E2061" s="479" t="s">
        <v>717</v>
      </c>
    </row>
    <row r="2062" spans="1:5" ht="26.2" customHeight="1" x14ac:dyDescent="0.25">
      <c r="A2062" s="478" t="s">
        <v>7211</v>
      </c>
      <c r="B2062" s="479" t="s">
        <v>7212</v>
      </c>
      <c r="C2062" s="480" t="s">
        <v>267</v>
      </c>
      <c r="D2062" s="481">
        <v>30238.33</v>
      </c>
      <c r="E2062" s="479" t="s">
        <v>1557</v>
      </c>
    </row>
    <row r="2063" spans="1:5" ht="26.2" customHeight="1" x14ac:dyDescent="0.25">
      <c r="A2063" s="478" t="s">
        <v>7213</v>
      </c>
      <c r="B2063" s="479" t="s">
        <v>7214</v>
      </c>
      <c r="C2063" s="480" t="s">
        <v>257</v>
      </c>
      <c r="D2063" s="481">
        <v>900</v>
      </c>
      <c r="E2063" s="479" t="s">
        <v>1835</v>
      </c>
    </row>
    <row r="2064" spans="1:5" ht="26.2" customHeight="1" x14ac:dyDescent="0.25">
      <c r="A2064" s="478" t="s">
        <v>7215</v>
      </c>
      <c r="B2064" s="479" t="s">
        <v>7216</v>
      </c>
      <c r="C2064" s="480" t="s">
        <v>262</v>
      </c>
      <c r="D2064" s="481">
        <v>198</v>
      </c>
      <c r="E2064" s="479" t="s">
        <v>1835</v>
      </c>
    </row>
    <row r="2065" spans="1:5" ht="26.2" customHeight="1" x14ac:dyDescent="0.25">
      <c r="A2065" s="478" t="s">
        <v>7217</v>
      </c>
      <c r="B2065" s="479" t="s">
        <v>7218</v>
      </c>
      <c r="C2065" s="480" t="s">
        <v>256</v>
      </c>
      <c r="D2065" s="481">
        <v>12000</v>
      </c>
      <c r="E2065" s="479" t="s">
        <v>4668</v>
      </c>
    </row>
    <row r="2066" spans="1:5" ht="26.2" customHeight="1" x14ac:dyDescent="0.25">
      <c r="A2066" s="478" t="s">
        <v>7219</v>
      </c>
      <c r="B2066" s="479" t="s">
        <v>7218</v>
      </c>
      <c r="C2066" s="480" t="s">
        <v>262</v>
      </c>
      <c r="D2066" s="481">
        <v>2640</v>
      </c>
      <c r="E2066" s="479" t="s">
        <v>4668</v>
      </c>
    </row>
    <row r="2067" spans="1:5" ht="26.2" customHeight="1" x14ac:dyDescent="0.25">
      <c r="A2067" s="478" t="s">
        <v>7220</v>
      </c>
      <c r="B2067" s="479" t="s">
        <v>7221</v>
      </c>
      <c r="C2067" s="480" t="s">
        <v>257</v>
      </c>
      <c r="D2067" s="481">
        <v>360</v>
      </c>
      <c r="E2067" s="479" t="s">
        <v>1835</v>
      </c>
    </row>
    <row r="2068" spans="1:5" ht="26.2" customHeight="1" x14ac:dyDescent="0.25">
      <c r="A2068" s="478" t="s">
        <v>7222</v>
      </c>
      <c r="B2068" s="479" t="s">
        <v>7223</v>
      </c>
      <c r="C2068" s="480" t="s">
        <v>262</v>
      </c>
      <c r="D2068" s="481">
        <v>79.2</v>
      </c>
      <c r="E2068" s="479" t="s">
        <v>1835</v>
      </c>
    </row>
    <row r="2069" spans="1:5" ht="26.2" customHeight="1" x14ac:dyDescent="0.25">
      <c r="A2069" s="478" t="s">
        <v>7224</v>
      </c>
      <c r="B2069" s="479" t="s">
        <v>7225</v>
      </c>
      <c r="C2069" s="480" t="s">
        <v>267</v>
      </c>
      <c r="D2069" s="481">
        <v>80000</v>
      </c>
      <c r="E2069" s="479" t="s">
        <v>721</v>
      </c>
    </row>
    <row r="2070" spans="1:5" ht="26.2" customHeight="1" x14ac:dyDescent="0.25">
      <c r="A2070" s="478" t="s">
        <v>7226</v>
      </c>
      <c r="B2070" s="479" t="s">
        <v>7227</v>
      </c>
      <c r="C2070" s="480" t="s">
        <v>267</v>
      </c>
      <c r="D2070" s="481">
        <v>120000</v>
      </c>
      <c r="E2070" s="479" t="s">
        <v>721</v>
      </c>
    </row>
    <row r="2071" spans="1:5" ht="26.2" customHeight="1" x14ac:dyDescent="0.25">
      <c r="A2071" s="478" t="s">
        <v>7228</v>
      </c>
      <c r="B2071" s="479" t="s">
        <v>7229</v>
      </c>
      <c r="C2071" s="480" t="s">
        <v>13</v>
      </c>
      <c r="D2071" s="481">
        <v>91.38</v>
      </c>
      <c r="E2071" s="479" t="s">
        <v>1464</v>
      </c>
    </row>
    <row r="2072" spans="1:5" ht="26.2" customHeight="1" x14ac:dyDescent="0.25">
      <c r="A2072" s="478" t="s">
        <v>7230</v>
      </c>
      <c r="B2072" s="479" t="s">
        <v>7231</v>
      </c>
      <c r="C2072" s="480" t="s">
        <v>8</v>
      </c>
      <c r="D2072" s="481">
        <v>131655</v>
      </c>
      <c r="E2072" s="479" t="s">
        <v>696</v>
      </c>
    </row>
    <row r="2073" spans="1:5" ht="26.2" customHeight="1" x14ac:dyDescent="0.25">
      <c r="A2073" s="478" t="s">
        <v>7232</v>
      </c>
      <c r="B2073" s="479" t="s">
        <v>7233</v>
      </c>
      <c r="C2073" s="480" t="s">
        <v>8</v>
      </c>
      <c r="D2073" s="481">
        <v>29503.63</v>
      </c>
      <c r="E2073" s="479" t="s">
        <v>713</v>
      </c>
    </row>
    <row r="2074" spans="1:5" ht="26.2" customHeight="1" x14ac:dyDescent="0.25">
      <c r="A2074" s="478" t="s">
        <v>7234</v>
      </c>
      <c r="B2074" s="479" t="s">
        <v>7235</v>
      </c>
      <c r="C2074" s="480" t="s">
        <v>8</v>
      </c>
      <c r="D2074" s="481">
        <v>29503.63</v>
      </c>
      <c r="E2074" s="479" t="s">
        <v>713</v>
      </c>
    </row>
    <row r="2075" spans="1:5" ht="26.2" customHeight="1" x14ac:dyDescent="0.25">
      <c r="A2075" s="478" t="s">
        <v>7236</v>
      </c>
      <c r="B2075" s="479" t="s">
        <v>7237</v>
      </c>
      <c r="C2075" s="480" t="s">
        <v>8</v>
      </c>
      <c r="D2075" s="481">
        <v>29503.63</v>
      </c>
      <c r="E2075" s="479" t="s">
        <v>1521</v>
      </c>
    </row>
    <row r="2076" spans="1:5" ht="26.2" customHeight="1" x14ac:dyDescent="0.25">
      <c r="A2076" s="478" t="s">
        <v>7238</v>
      </c>
      <c r="B2076" s="479" t="s">
        <v>7239</v>
      </c>
      <c r="C2076" s="480" t="s">
        <v>8</v>
      </c>
      <c r="D2076" s="481">
        <v>29503.63</v>
      </c>
      <c r="E2076" s="479" t="s">
        <v>1405</v>
      </c>
    </row>
    <row r="2077" spans="1:5" ht="26.2" customHeight="1" x14ac:dyDescent="0.25">
      <c r="A2077" s="478" t="s">
        <v>7240</v>
      </c>
      <c r="B2077" s="479" t="s">
        <v>7241</v>
      </c>
      <c r="C2077" s="480" t="s">
        <v>8</v>
      </c>
      <c r="D2077" s="481">
        <v>74807</v>
      </c>
      <c r="E2077" s="479" t="s">
        <v>713</v>
      </c>
    </row>
    <row r="2078" spans="1:5" ht="26.2" customHeight="1" x14ac:dyDescent="0.25">
      <c r="A2078" s="478" t="s">
        <v>7242</v>
      </c>
      <c r="B2078" s="479" t="s">
        <v>7243</v>
      </c>
      <c r="C2078" s="480" t="s">
        <v>256</v>
      </c>
      <c r="D2078" s="481">
        <v>5000</v>
      </c>
      <c r="E2078" s="479" t="s">
        <v>2214</v>
      </c>
    </row>
    <row r="2079" spans="1:5" ht="26.2" customHeight="1" x14ac:dyDescent="0.25">
      <c r="A2079" s="478" t="s">
        <v>7244</v>
      </c>
      <c r="B2079" s="479" t="s">
        <v>7245</v>
      </c>
      <c r="C2079" s="480" t="s">
        <v>257</v>
      </c>
      <c r="D2079" s="481">
        <v>1800</v>
      </c>
      <c r="E2079" s="479" t="s">
        <v>1835</v>
      </c>
    </row>
    <row r="2080" spans="1:5" ht="26.2" customHeight="1" x14ac:dyDescent="0.25">
      <c r="A2080" s="478" t="s">
        <v>7246</v>
      </c>
      <c r="B2080" s="479" t="s">
        <v>7247</v>
      </c>
      <c r="C2080" s="480" t="s">
        <v>262</v>
      </c>
      <c r="D2080" s="481">
        <v>396</v>
      </c>
      <c r="E2080" s="479" t="s">
        <v>1835</v>
      </c>
    </row>
    <row r="2081" spans="1:5" ht="26.2" customHeight="1" x14ac:dyDescent="0.25">
      <c r="A2081" s="478" t="s">
        <v>7248</v>
      </c>
      <c r="B2081" s="479" t="s">
        <v>7249</v>
      </c>
      <c r="C2081" s="480" t="s">
        <v>262</v>
      </c>
      <c r="D2081" s="481">
        <v>1100</v>
      </c>
      <c r="E2081" s="479" t="s">
        <v>2214</v>
      </c>
    </row>
    <row r="2082" spans="1:5" ht="26.2" customHeight="1" x14ac:dyDescent="0.25">
      <c r="A2082" s="478" t="s">
        <v>7250</v>
      </c>
      <c r="B2082" s="479" t="s">
        <v>7251</v>
      </c>
      <c r="C2082" s="480" t="s">
        <v>256</v>
      </c>
      <c r="D2082" s="481">
        <v>5000</v>
      </c>
      <c r="E2082" s="479" t="s">
        <v>2214</v>
      </c>
    </row>
    <row r="2083" spans="1:5" ht="26.2" customHeight="1" x14ac:dyDescent="0.25">
      <c r="A2083" s="478" t="s">
        <v>7252</v>
      </c>
      <c r="B2083" s="479" t="s">
        <v>7253</v>
      </c>
      <c r="C2083" s="480" t="s">
        <v>262</v>
      </c>
      <c r="D2083" s="481">
        <v>1100</v>
      </c>
      <c r="E2083" s="479" t="s">
        <v>2214</v>
      </c>
    </row>
    <row r="2084" spans="1:5" ht="26.2" customHeight="1" x14ac:dyDescent="0.25">
      <c r="A2084" s="478" t="s">
        <v>7254</v>
      </c>
      <c r="B2084" s="479" t="s">
        <v>7255</v>
      </c>
      <c r="C2084" s="480" t="s">
        <v>257</v>
      </c>
      <c r="D2084" s="481">
        <v>14429.6</v>
      </c>
      <c r="E2084" s="479" t="s">
        <v>1249</v>
      </c>
    </row>
    <row r="2085" spans="1:5" ht="26.2" customHeight="1" x14ac:dyDescent="0.25">
      <c r="A2085" s="478" t="s">
        <v>7256</v>
      </c>
      <c r="B2085" s="479" t="s">
        <v>7257</v>
      </c>
      <c r="C2085" s="480" t="s">
        <v>262</v>
      </c>
      <c r="D2085" s="481">
        <v>3174.19</v>
      </c>
      <c r="E2085" s="479" t="s">
        <v>1249</v>
      </c>
    </row>
    <row r="2086" spans="1:5" ht="26.2" customHeight="1" x14ac:dyDescent="0.25">
      <c r="A2086" s="478" t="s">
        <v>7258</v>
      </c>
      <c r="B2086" s="479" t="s">
        <v>7259</v>
      </c>
      <c r="C2086" s="480" t="s">
        <v>275</v>
      </c>
      <c r="D2086" s="481">
        <v>35438.620000000003</v>
      </c>
      <c r="E2086" s="479" t="s">
        <v>3877</v>
      </c>
    </row>
    <row r="2087" spans="1:5" ht="26.2" customHeight="1" x14ac:dyDescent="0.25">
      <c r="A2087" s="478" t="s">
        <v>7260</v>
      </c>
      <c r="B2087" s="479" t="s">
        <v>7261</v>
      </c>
      <c r="C2087" s="480" t="s">
        <v>287</v>
      </c>
      <c r="D2087" s="481">
        <v>4817.8100000000004</v>
      </c>
      <c r="E2087" s="479" t="s">
        <v>7262</v>
      </c>
    </row>
    <row r="2088" spans="1:5" ht="26.2" customHeight="1" x14ac:dyDescent="0.25">
      <c r="A2088" s="478" t="s">
        <v>7263</v>
      </c>
      <c r="B2088" s="479" t="s">
        <v>7264</v>
      </c>
      <c r="C2088" s="480" t="s">
        <v>256</v>
      </c>
      <c r="D2088" s="481">
        <v>20000</v>
      </c>
      <c r="E2088" s="479" t="s">
        <v>7265</v>
      </c>
    </row>
    <row r="2089" spans="1:5" ht="26.2" customHeight="1" x14ac:dyDescent="0.25">
      <c r="A2089" s="478" t="s">
        <v>7266</v>
      </c>
      <c r="B2089" s="479" t="s">
        <v>7267</v>
      </c>
      <c r="C2089" s="480" t="s">
        <v>262</v>
      </c>
      <c r="D2089" s="481">
        <v>4400</v>
      </c>
      <c r="E2089" s="479" t="s">
        <v>7265</v>
      </c>
    </row>
    <row r="2090" spans="1:5" ht="26.2" customHeight="1" x14ac:dyDescent="0.25">
      <c r="A2090" s="478" t="s">
        <v>7268</v>
      </c>
      <c r="B2090" s="479" t="s">
        <v>7269</v>
      </c>
      <c r="C2090" s="480" t="s">
        <v>267</v>
      </c>
      <c r="D2090" s="481">
        <v>8700</v>
      </c>
      <c r="E2090" s="479" t="s">
        <v>1735</v>
      </c>
    </row>
    <row r="2091" spans="1:5" ht="26.2" customHeight="1" x14ac:dyDescent="0.25">
      <c r="A2091" s="478" t="s">
        <v>7270</v>
      </c>
      <c r="B2091" s="479" t="s">
        <v>7271</v>
      </c>
      <c r="C2091" s="480" t="s">
        <v>11</v>
      </c>
      <c r="D2091" s="481">
        <v>52000</v>
      </c>
      <c r="E2091" s="479" t="s">
        <v>1733</v>
      </c>
    </row>
    <row r="2092" spans="1:5" ht="26.2" customHeight="1" x14ac:dyDescent="0.25">
      <c r="A2092" s="478" t="s">
        <v>7272</v>
      </c>
      <c r="B2092" s="479" t="s">
        <v>7273</v>
      </c>
      <c r="C2092" s="480" t="s">
        <v>267</v>
      </c>
      <c r="D2092" s="481">
        <v>10000</v>
      </c>
      <c r="E2092" s="479" t="s">
        <v>6221</v>
      </c>
    </row>
    <row r="2093" spans="1:5" ht="26.2" customHeight="1" x14ac:dyDescent="0.25">
      <c r="A2093" s="478" t="s">
        <v>7274</v>
      </c>
      <c r="B2093" s="479" t="s">
        <v>7275</v>
      </c>
      <c r="C2093" s="480" t="s">
        <v>258</v>
      </c>
      <c r="D2093" s="481">
        <v>100</v>
      </c>
      <c r="E2093" s="479" t="s">
        <v>5266</v>
      </c>
    </row>
    <row r="2094" spans="1:5" ht="26.2" customHeight="1" x14ac:dyDescent="0.25">
      <c r="A2094" s="478" t="s">
        <v>7276</v>
      </c>
      <c r="B2094" s="479" t="s">
        <v>7277</v>
      </c>
      <c r="C2094" s="480" t="s">
        <v>262</v>
      </c>
      <c r="D2094" s="481">
        <v>22</v>
      </c>
      <c r="E2094" s="479" t="s">
        <v>5266</v>
      </c>
    </row>
    <row r="2095" spans="1:5" ht="26.2" customHeight="1" x14ac:dyDescent="0.25">
      <c r="A2095" s="478" t="s">
        <v>7278</v>
      </c>
      <c r="B2095" s="479" t="s">
        <v>7279</v>
      </c>
      <c r="C2095" s="480" t="s">
        <v>258</v>
      </c>
      <c r="D2095" s="481">
        <v>100</v>
      </c>
      <c r="E2095" s="479" t="s">
        <v>5266</v>
      </c>
    </row>
    <row r="2096" spans="1:5" ht="26.2" customHeight="1" x14ac:dyDescent="0.25">
      <c r="A2096" s="478" t="s">
        <v>7280</v>
      </c>
      <c r="B2096" s="479" t="s">
        <v>7281</v>
      </c>
      <c r="C2096" s="480" t="s">
        <v>262</v>
      </c>
      <c r="D2096" s="481">
        <v>22</v>
      </c>
      <c r="E2096" s="479" t="s">
        <v>5266</v>
      </c>
    </row>
    <row r="2097" spans="1:5" ht="26.2" customHeight="1" x14ac:dyDescent="0.25">
      <c r="A2097" s="478" t="s">
        <v>7282</v>
      </c>
      <c r="B2097" s="479" t="s">
        <v>7283</v>
      </c>
      <c r="C2097" s="480" t="s">
        <v>265</v>
      </c>
      <c r="D2097" s="481">
        <v>81292.14</v>
      </c>
      <c r="E2097" s="479" t="s">
        <v>2244</v>
      </c>
    </row>
    <row r="2098" spans="1:5" ht="26.2" customHeight="1" x14ac:dyDescent="0.25">
      <c r="A2098" s="478" t="s">
        <v>7284</v>
      </c>
      <c r="B2098" s="479" t="s">
        <v>7285</v>
      </c>
      <c r="C2098" s="480" t="s">
        <v>1565</v>
      </c>
      <c r="D2098" s="481">
        <v>80262.42</v>
      </c>
      <c r="E2098" s="479" t="s">
        <v>2181</v>
      </c>
    </row>
    <row r="2099" spans="1:5" ht="26.2" customHeight="1" x14ac:dyDescent="0.25">
      <c r="A2099" s="478" t="s">
        <v>7286</v>
      </c>
      <c r="B2099" s="479" t="s">
        <v>7287</v>
      </c>
      <c r="C2099" s="480" t="s">
        <v>267</v>
      </c>
      <c r="D2099" s="481">
        <v>4000</v>
      </c>
      <c r="E2099" s="479" t="s">
        <v>7288</v>
      </c>
    </row>
    <row r="2100" spans="1:5" ht="26.2" customHeight="1" x14ac:dyDescent="0.25">
      <c r="A2100" s="478" t="s">
        <v>7289</v>
      </c>
      <c r="B2100" s="479" t="s">
        <v>7290</v>
      </c>
      <c r="C2100" s="480" t="s">
        <v>267</v>
      </c>
      <c r="D2100" s="481">
        <v>2000</v>
      </c>
      <c r="E2100" s="479" t="s">
        <v>7288</v>
      </c>
    </row>
    <row r="2101" spans="1:5" ht="26.2" customHeight="1" x14ac:dyDescent="0.25">
      <c r="A2101" s="864" t="s">
        <v>7291</v>
      </c>
      <c r="B2101" s="865" t="s">
        <v>7292</v>
      </c>
      <c r="C2101" s="866" t="s">
        <v>267</v>
      </c>
      <c r="D2101" s="867">
        <v>9000</v>
      </c>
      <c r="E2101" s="865" t="s">
        <v>1742</v>
      </c>
    </row>
    <row r="2102" spans="1:5" ht="26.2" customHeight="1" x14ac:dyDescent="0.25">
      <c r="A2102" s="493" t="s">
        <v>7293</v>
      </c>
      <c r="B2102" s="861" t="s">
        <v>7294</v>
      </c>
      <c r="C2102" s="862" t="s">
        <v>257</v>
      </c>
      <c r="D2102" s="863">
        <v>483</v>
      </c>
      <c r="E2102" s="861" t="s">
        <v>3985</v>
      </c>
    </row>
    <row r="2103" spans="1:5" ht="26.2" customHeight="1" x14ac:dyDescent="0.25">
      <c r="A2103" s="478" t="s">
        <v>7295</v>
      </c>
      <c r="B2103" s="479" t="s">
        <v>7296</v>
      </c>
      <c r="C2103" s="480" t="s">
        <v>262</v>
      </c>
      <c r="D2103" s="481">
        <v>106.26</v>
      </c>
      <c r="E2103" s="479" t="s">
        <v>3985</v>
      </c>
    </row>
    <row r="2104" spans="1:5" ht="26.2" customHeight="1" x14ac:dyDescent="0.25">
      <c r="A2104" s="478" t="s">
        <v>7297</v>
      </c>
      <c r="B2104" s="479" t="s">
        <v>7298</v>
      </c>
      <c r="C2104" s="480" t="s">
        <v>1565</v>
      </c>
      <c r="D2104" s="481">
        <v>6731.21</v>
      </c>
      <c r="E2104" s="479" t="s">
        <v>7299</v>
      </c>
    </row>
    <row r="2105" spans="1:5" ht="26.2" customHeight="1" x14ac:dyDescent="0.25">
      <c r="A2105" s="478" t="s">
        <v>7300</v>
      </c>
      <c r="B2105" s="479" t="s">
        <v>7301</v>
      </c>
      <c r="C2105" s="480" t="s">
        <v>257</v>
      </c>
      <c r="D2105" s="481">
        <v>180</v>
      </c>
      <c r="E2105" s="479" t="s">
        <v>1835</v>
      </c>
    </row>
    <row r="2106" spans="1:5" ht="26.2" customHeight="1" x14ac:dyDescent="0.25">
      <c r="A2106" s="478" t="s">
        <v>7302</v>
      </c>
      <c r="B2106" s="479" t="s">
        <v>7303</v>
      </c>
      <c r="C2106" s="480" t="s">
        <v>262</v>
      </c>
      <c r="D2106" s="481">
        <v>39.6</v>
      </c>
      <c r="E2106" s="479" t="s">
        <v>1835</v>
      </c>
    </row>
    <row r="2107" spans="1:5" ht="26.2" customHeight="1" x14ac:dyDescent="0.25">
      <c r="A2107" s="478" t="s">
        <v>7304</v>
      </c>
      <c r="B2107" s="479" t="s">
        <v>7305</v>
      </c>
      <c r="C2107" s="480" t="s">
        <v>256</v>
      </c>
      <c r="D2107" s="481">
        <v>13000</v>
      </c>
      <c r="E2107" s="479" t="s">
        <v>7306</v>
      </c>
    </row>
    <row r="2108" spans="1:5" ht="26.2" customHeight="1" x14ac:dyDescent="0.25">
      <c r="A2108" s="478" t="s">
        <v>7307</v>
      </c>
      <c r="B2108" s="479" t="s">
        <v>7308</v>
      </c>
      <c r="C2108" s="480" t="s">
        <v>262</v>
      </c>
      <c r="D2108" s="481">
        <v>2860</v>
      </c>
      <c r="E2108" s="479" t="s">
        <v>7306</v>
      </c>
    </row>
    <row r="2109" spans="1:5" ht="26.2" customHeight="1" x14ac:dyDescent="0.25">
      <c r="A2109" s="478" t="s">
        <v>7309</v>
      </c>
      <c r="B2109" s="479" t="s">
        <v>7310</v>
      </c>
      <c r="C2109" s="480" t="s">
        <v>256</v>
      </c>
      <c r="D2109" s="481">
        <v>6000</v>
      </c>
      <c r="E2109" s="479" t="s">
        <v>7306</v>
      </c>
    </row>
    <row r="2110" spans="1:5" ht="26.2" customHeight="1" x14ac:dyDescent="0.25">
      <c r="A2110" s="478" t="s">
        <v>7311</v>
      </c>
      <c r="B2110" s="479" t="s">
        <v>7312</v>
      </c>
      <c r="C2110" s="480" t="s">
        <v>262</v>
      </c>
      <c r="D2110" s="481">
        <v>1320</v>
      </c>
      <c r="E2110" s="479" t="s">
        <v>7306</v>
      </c>
    </row>
    <row r="2111" spans="1:5" ht="26.2" customHeight="1" x14ac:dyDescent="0.25">
      <c r="A2111" s="478" t="s">
        <v>7313</v>
      </c>
      <c r="B2111" s="479" t="s">
        <v>7314</v>
      </c>
      <c r="C2111" s="480" t="s">
        <v>262</v>
      </c>
      <c r="D2111" s="481">
        <v>81.400000000000006</v>
      </c>
      <c r="E2111" s="479" t="s">
        <v>1557</v>
      </c>
    </row>
    <row r="2112" spans="1:5" ht="26.2" customHeight="1" x14ac:dyDescent="0.25">
      <c r="A2112" s="478" t="s">
        <v>7315</v>
      </c>
      <c r="B2112" s="479" t="s">
        <v>7316</v>
      </c>
      <c r="C2112" s="480" t="s">
        <v>2762</v>
      </c>
      <c r="D2112" s="481">
        <v>7600</v>
      </c>
      <c r="E2112" s="479" t="s">
        <v>4338</v>
      </c>
    </row>
    <row r="2113" spans="1:5" ht="26.2" customHeight="1" x14ac:dyDescent="0.25">
      <c r="A2113" s="478" t="s">
        <v>7317</v>
      </c>
      <c r="B2113" s="479" t="s">
        <v>7318</v>
      </c>
      <c r="C2113" s="480" t="s">
        <v>2762</v>
      </c>
      <c r="D2113" s="481">
        <v>5800</v>
      </c>
      <c r="E2113" s="479" t="s">
        <v>4338</v>
      </c>
    </row>
    <row r="2114" spans="1:5" ht="26.2" customHeight="1" x14ac:dyDescent="0.25">
      <c r="A2114" s="478" t="s">
        <v>7319</v>
      </c>
      <c r="B2114" s="479" t="s">
        <v>7320</v>
      </c>
      <c r="C2114" s="480" t="s">
        <v>2762</v>
      </c>
      <c r="D2114" s="481">
        <v>5800</v>
      </c>
      <c r="E2114" s="479" t="s">
        <v>4338</v>
      </c>
    </row>
    <row r="2115" spans="1:5" ht="26.2" customHeight="1" x14ac:dyDescent="0.25">
      <c r="A2115" s="478" t="s">
        <v>7321</v>
      </c>
      <c r="B2115" s="479" t="s">
        <v>7322</v>
      </c>
      <c r="C2115" s="480" t="s">
        <v>8</v>
      </c>
      <c r="D2115" s="481">
        <v>2500</v>
      </c>
      <c r="E2115" s="479" t="s">
        <v>718</v>
      </c>
    </row>
    <row r="2116" spans="1:5" ht="26.2" customHeight="1" x14ac:dyDescent="0.25">
      <c r="A2116" s="478" t="s">
        <v>7323</v>
      </c>
      <c r="B2116" s="479" t="s">
        <v>7324</v>
      </c>
      <c r="C2116" s="480" t="s">
        <v>1565</v>
      </c>
      <c r="D2116" s="481">
        <v>6000.37</v>
      </c>
      <c r="E2116" s="479" t="s">
        <v>4698</v>
      </c>
    </row>
    <row r="2117" spans="1:5" ht="26.2" customHeight="1" x14ac:dyDescent="0.25">
      <c r="A2117" s="478" t="s">
        <v>7325</v>
      </c>
      <c r="B2117" s="479" t="s">
        <v>7326</v>
      </c>
      <c r="C2117" s="480" t="s">
        <v>267</v>
      </c>
      <c r="D2117" s="481">
        <v>13845.6</v>
      </c>
      <c r="E2117" s="479" t="s">
        <v>713</v>
      </c>
    </row>
    <row r="2118" spans="1:5" ht="26.2" customHeight="1" x14ac:dyDescent="0.25">
      <c r="A2118" s="478" t="s">
        <v>7327</v>
      </c>
      <c r="B2118" s="479" t="s">
        <v>7328</v>
      </c>
      <c r="C2118" s="480" t="s">
        <v>13</v>
      </c>
      <c r="D2118" s="481">
        <v>3000</v>
      </c>
      <c r="E2118" s="479" t="s">
        <v>7329</v>
      </c>
    </row>
    <row r="2119" spans="1:5" ht="26.2" customHeight="1" x14ac:dyDescent="0.25">
      <c r="A2119" s="478" t="s">
        <v>7330</v>
      </c>
      <c r="B2119" s="479" t="s">
        <v>7331</v>
      </c>
      <c r="C2119" s="480" t="s">
        <v>13</v>
      </c>
      <c r="D2119" s="481">
        <v>3000</v>
      </c>
      <c r="E2119" s="479" t="s">
        <v>5997</v>
      </c>
    </row>
    <row r="2120" spans="1:5" ht="26.2" customHeight="1" x14ac:dyDescent="0.25">
      <c r="A2120" s="478" t="s">
        <v>7332</v>
      </c>
      <c r="B2120" s="479" t="s">
        <v>7333</v>
      </c>
      <c r="C2120" s="480" t="s">
        <v>256</v>
      </c>
      <c r="D2120" s="481">
        <v>4000</v>
      </c>
      <c r="E2120" s="479" t="s">
        <v>7334</v>
      </c>
    </row>
    <row r="2121" spans="1:5" ht="26.2" customHeight="1" x14ac:dyDescent="0.25">
      <c r="A2121" s="478" t="s">
        <v>7335</v>
      </c>
      <c r="B2121" s="479" t="s">
        <v>7336</v>
      </c>
      <c r="C2121" s="480" t="s">
        <v>262</v>
      </c>
      <c r="D2121" s="481">
        <v>880</v>
      </c>
      <c r="E2121" s="479" t="s">
        <v>7334</v>
      </c>
    </row>
    <row r="2122" spans="1:5" ht="26.2" customHeight="1" x14ac:dyDescent="0.25">
      <c r="A2122" s="478" t="s">
        <v>7337</v>
      </c>
      <c r="B2122" s="479" t="s">
        <v>7338</v>
      </c>
      <c r="C2122" s="480" t="s">
        <v>257</v>
      </c>
      <c r="D2122" s="481">
        <v>360</v>
      </c>
      <c r="E2122" s="479" t="s">
        <v>1835</v>
      </c>
    </row>
    <row r="2123" spans="1:5" ht="26.2" customHeight="1" x14ac:dyDescent="0.25">
      <c r="A2123" s="478" t="s">
        <v>7339</v>
      </c>
      <c r="B2123" s="479" t="s">
        <v>7340</v>
      </c>
      <c r="C2123" s="480" t="s">
        <v>262</v>
      </c>
      <c r="D2123" s="481">
        <v>79.2</v>
      </c>
      <c r="E2123" s="479" t="s">
        <v>1835</v>
      </c>
    </row>
    <row r="2124" spans="1:5" ht="26.2" customHeight="1" x14ac:dyDescent="0.25">
      <c r="A2124" s="478" t="s">
        <v>7341</v>
      </c>
      <c r="B2124" s="479" t="s">
        <v>7342</v>
      </c>
      <c r="C2124" s="480" t="s">
        <v>256</v>
      </c>
      <c r="D2124" s="481">
        <v>3967.21</v>
      </c>
      <c r="E2124" s="479" t="s">
        <v>721</v>
      </c>
    </row>
    <row r="2125" spans="1:5" ht="26.2" customHeight="1" x14ac:dyDescent="0.25">
      <c r="A2125" s="478" t="s">
        <v>7343</v>
      </c>
      <c r="B2125" s="479" t="s">
        <v>7342</v>
      </c>
      <c r="C2125" s="480" t="s">
        <v>262</v>
      </c>
      <c r="D2125" s="481">
        <v>872.79</v>
      </c>
      <c r="E2125" s="479" t="s">
        <v>721</v>
      </c>
    </row>
    <row r="2126" spans="1:5" ht="26.2" customHeight="1" x14ac:dyDescent="0.25">
      <c r="A2126" s="478" t="s">
        <v>7344</v>
      </c>
      <c r="B2126" s="479" t="s">
        <v>7345</v>
      </c>
      <c r="C2126" s="480" t="s">
        <v>273</v>
      </c>
      <c r="D2126" s="481">
        <v>128750</v>
      </c>
      <c r="E2126" s="479" t="s">
        <v>1211</v>
      </c>
    </row>
    <row r="2127" spans="1:5" ht="26.2" customHeight="1" x14ac:dyDescent="0.25">
      <c r="A2127" s="478" t="s">
        <v>7346</v>
      </c>
      <c r="B2127" s="479" t="s">
        <v>7347</v>
      </c>
      <c r="C2127" s="480" t="s">
        <v>256</v>
      </c>
      <c r="D2127" s="481">
        <v>12000</v>
      </c>
      <c r="E2127" s="479" t="s">
        <v>7348</v>
      </c>
    </row>
    <row r="2128" spans="1:5" ht="26.2" customHeight="1" x14ac:dyDescent="0.25">
      <c r="A2128" s="478" t="s">
        <v>7349</v>
      </c>
      <c r="B2128" s="479" t="s">
        <v>7347</v>
      </c>
      <c r="C2128" s="480" t="s">
        <v>262</v>
      </c>
      <c r="D2128" s="481">
        <v>2520</v>
      </c>
      <c r="E2128" s="479" t="s">
        <v>7348</v>
      </c>
    </row>
    <row r="2129" spans="1:5" ht="26.2" customHeight="1" x14ac:dyDescent="0.25">
      <c r="A2129" s="478" t="s">
        <v>7350</v>
      </c>
      <c r="B2129" s="479" t="s">
        <v>7351</v>
      </c>
      <c r="C2129" s="480" t="s">
        <v>258</v>
      </c>
      <c r="D2129" s="481">
        <v>32.5</v>
      </c>
      <c r="E2129" s="479" t="s">
        <v>4829</v>
      </c>
    </row>
    <row r="2130" spans="1:5" ht="26.2" customHeight="1" x14ac:dyDescent="0.25">
      <c r="A2130" s="478" t="s">
        <v>7352</v>
      </c>
      <c r="B2130" s="479" t="s">
        <v>7353</v>
      </c>
      <c r="C2130" s="480" t="s">
        <v>258</v>
      </c>
      <c r="D2130" s="481">
        <v>16.25</v>
      </c>
      <c r="E2130" s="479" t="s">
        <v>7354</v>
      </c>
    </row>
    <row r="2131" spans="1:5" ht="26.2" customHeight="1" x14ac:dyDescent="0.25">
      <c r="A2131" s="478" t="s">
        <v>7355</v>
      </c>
      <c r="B2131" s="479" t="s">
        <v>7356</v>
      </c>
      <c r="C2131" s="480" t="s">
        <v>258</v>
      </c>
      <c r="D2131" s="481">
        <v>92.95</v>
      </c>
      <c r="E2131" s="479" t="s">
        <v>4459</v>
      </c>
    </row>
    <row r="2132" spans="1:5" ht="26.2" customHeight="1" x14ac:dyDescent="0.25">
      <c r="A2132" s="478" t="s">
        <v>7357</v>
      </c>
      <c r="B2132" s="479" t="s">
        <v>7358</v>
      </c>
      <c r="C2132" s="480" t="s">
        <v>258</v>
      </c>
      <c r="D2132" s="481">
        <v>9.75</v>
      </c>
      <c r="E2132" s="479" t="s">
        <v>7359</v>
      </c>
    </row>
    <row r="2133" spans="1:5" ht="26.2" customHeight="1" x14ac:dyDescent="0.25">
      <c r="A2133" s="478" t="s">
        <v>7360</v>
      </c>
      <c r="B2133" s="479" t="s">
        <v>7361</v>
      </c>
      <c r="C2133" s="480" t="s">
        <v>259</v>
      </c>
      <c r="D2133" s="481">
        <v>150.91999999999999</v>
      </c>
      <c r="E2133" s="479" t="s">
        <v>4927</v>
      </c>
    </row>
    <row r="2134" spans="1:5" ht="26.2" customHeight="1" x14ac:dyDescent="0.25">
      <c r="A2134" s="478" t="s">
        <v>7362</v>
      </c>
      <c r="B2134" s="479" t="s">
        <v>7363</v>
      </c>
      <c r="C2134" s="480" t="s">
        <v>262</v>
      </c>
      <c r="D2134" s="481">
        <v>33.200000000000003</v>
      </c>
      <c r="E2134" s="479" t="s">
        <v>4927</v>
      </c>
    </row>
    <row r="2135" spans="1:5" ht="26.2" customHeight="1" x14ac:dyDescent="0.25">
      <c r="A2135" s="478" t="s">
        <v>7364</v>
      </c>
      <c r="B2135" s="479" t="s">
        <v>7365</v>
      </c>
      <c r="C2135" s="480" t="s">
        <v>1565</v>
      </c>
      <c r="D2135" s="481">
        <v>145356</v>
      </c>
      <c r="E2135" s="479" t="s">
        <v>7366</v>
      </c>
    </row>
    <row r="2136" spans="1:5" ht="26.2" customHeight="1" x14ac:dyDescent="0.25">
      <c r="A2136" s="478" t="s">
        <v>7367</v>
      </c>
      <c r="B2136" s="479" t="s">
        <v>4667</v>
      </c>
      <c r="C2136" s="480" t="s">
        <v>256</v>
      </c>
      <c r="D2136" s="481">
        <v>17100</v>
      </c>
      <c r="E2136" s="479" t="s">
        <v>5335</v>
      </c>
    </row>
    <row r="2137" spans="1:5" ht="26.2" customHeight="1" x14ac:dyDescent="0.25">
      <c r="A2137" s="478" t="s">
        <v>7368</v>
      </c>
      <c r="B2137" s="479" t="s">
        <v>4669</v>
      </c>
      <c r="C2137" s="480" t="s">
        <v>262</v>
      </c>
      <c r="D2137" s="481">
        <v>3762</v>
      </c>
      <c r="E2137" s="479" t="s">
        <v>5335</v>
      </c>
    </row>
    <row r="2138" spans="1:5" ht="26.2" customHeight="1" x14ac:dyDescent="0.25">
      <c r="A2138" s="478" t="s">
        <v>7369</v>
      </c>
      <c r="B2138" s="479" t="s">
        <v>7370</v>
      </c>
      <c r="C2138" s="480" t="s">
        <v>289</v>
      </c>
      <c r="D2138" s="481">
        <v>1800.4</v>
      </c>
      <c r="E2138" s="479" t="s">
        <v>7371</v>
      </c>
    </row>
    <row r="2139" spans="1:5" ht="26.2" customHeight="1" x14ac:dyDescent="0.25">
      <c r="A2139" s="478" t="s">
        <v>7372</v>
      </c>
      <c r="B2139" s="479" t="s">
        <v>7373</v>
      </c>
      <c r="C2139" s="480" t="s">
        <v>267</v>
      </c>
      <c r="D2139" s="481">
        <v>5140</v>
      </c>
      <c r="E2139" s="479" t="s">
        <v>2269</v>
      </c>
    </row>
    <row r="2140" spans="1:5" ht="26.2" customHeight="1" x14ac:dyDescent="0.25">
      <c r="A2140" s="478" t="s">
        <v>7374</v>
      </c>
      <c r="B2140" s="479" t="s">
        <v>7375</v>
      </c>
      <c r="C2140" s="480" t="s">
        <v>267</v>
      </c>
      <c r="D2140" s="481">
        <v>47500</v>
      </c>
      <c r="E2140" s="479" t="s">
        <v>2238</v>
      </c>
    </row>
    <row r="2141" spans="1:5" ht="26.2" customHeight="1" x14ac:dyDescent="0.25">
      <c r="A2141" s="478" t="s">
        <v>7376</v>
      </c>
      <c r="B2141" s="479" t="s">
        <v>7377</v>
      </c>
      <c r="C2141" s="480" t="s">
        <v>266</v>
      </c>
      <c r="D2141" s="481">
        <v>900</v>
      </c>
      <c r="E2141" s="479" t="s">
        <v>1331</v>
      </c>
    </row>
    <row r="2142" spans="1:5" ht="26.2" customHeight="1" x14ac:dyDescent="0.25">
      <c r="A2142" s="478" t="s">
        <v>7378</v>
      </c>
      <c r="B2142" s="479" t="s">
        <v>7379</v>
      </c>
      <c r="C2142" s="480" t="s">
        <v>265</v>
      </c>
      <c r="D2142" s="481">
        <v>13344</v>
      </c>
      <c r="E2142" s="479" t="s">
        <v>1331</v>
      </c>
    </row>
    <row r="2143" spans="1:5" ht="26.2" customHeight="1" x14ac:dyDescent="0.25">
      <c r="A2143" s="478" t="s">
        <v>7380</v>
      </c>
      <c r="B2143" s="479" t="s">
        <v>7381</v>
      </c>
      <c r="C2143" s="480" t="s">
        <v>268</v>
      </c>
      <c r="D2143" s="481">
        <v>22000</v>
      </c>
      <c r="E2143" s="479" t="s">
        <v>714</v>
      </c>
    </row>
    <row r="2144" spans="1:5" ht="26.2" customHeight="1" x14ac:dyDescent="0.25">
      <c r="A2144" s="478" t="s">
        <v>7382</v>
      </c>
      <c r="B2144" s="479" t="s">
        <v>7383</v>
      </c>
      <c r="C2144" s="480" t="s">
        <v>267</v>
      </c>
      <c r="D2144" s="481">
        <v>1800</v>
      </c>
      <c r="E2144" s="479" t="s">
        <v>2244</v>
      </c>
    </row>
    <row r="2145" spans="1:5" ht="26.2" customHeight="1" x14ac:dyDescent="0.25">
      <c r="A2145" s="478" t="s">
        <v>7384</v>
      </c>
      <c r="B2145" s="479" t="s">
        <v>7385</v>
      </c>
      <c r="C2145" s="480" t="s">
        <v>266</v>
      </c>
      <c r="D2145" s="481">
        <v>1974</v>
      </c>
      <c r="E2145" s="479" t="s">
        <v>1331</v>
      </c>
    </row>
    <row r="2146" spans="1:5" ht="26.2" customHeight="1" x14ac:dyDescent="0.25">
      <c r="A2146" s="478" t="s">
        <v>7386</v>
      </c>
      <c r="B2146" s="479" t="s">
        <v>7387</v>
      </c>
      <c r="C2146" s="480" t="s">
        <v>265</v>
      </c>
      <c r="D2146" s="481">
        <v>13300</v>
      </c>
      <c r="E2146" s="479" t="s">
        <v>7182</v>
      </c>
    </row>
    <row r="2147" spans="1:5" ht="26.2" customHeight="1" x14ac:dyDescent="0.25">
      <c r="A2147" s="478" t="s">
        <v>7388</v>
      </c>
      <c r="B2147" s="479" t="s">
        <v>7389</v>
      </c>
      <c r="C2147" s="480" t="s">
        <v>256</v>
      </c>
      <c r="D2147" s="481">
        <v>8078.16</v>
      </c>
      <c r="E2147" s="479" t="s">
        <v>4818</v>
      </c>
    </row>
    <row r="2148" spans="1:5" ht="26.2" customHeight="1" x14ac:dyDescent="0.25">
      <c r="A2148" s="478" t="s">
        <v>7390</v>
      </c>
      <c r="B2148" s="479" t="s">
        <v>7391</v>
      </c>
      <c r="C2148" s="480" t="s">
        <v>262</v>
      </c>
      <c r="D2148" s="481">
        <v>1803.28</v>
      </c>
      <c r="E2148" s="479" t="s">
        <v>4818</v>
      </c>
    </row>
    <row r="2149" spans="1:5" ht="26.2" customHeight="1" x14ac:dyDescent="0.25">
      <c r="A2149" s="478" t="s">
        <v>7392</v>
      </c>
      <c r="B2149" s="479" t="s">
        <v>7393</v>
      </c>
      <c r="C2149" s="480" t="s">
        <v>275</v>
      </c>
      <c r="D2149" s="481">
        <v>6000</v>
      </c>
      <c r="E2149" s="479" t="s">
        <v>2707</v>
      </c>
    </row>
    <row r="2150" spans="1:5" ht="26.2" customHeight="1" x14ac:dyDescent="0.25">
      <c r="A2150" s="478" t="s">
        <v>7394</v>
      </c>
      <c r="B2150" s="479" t="s">
        <v>7395</v>
      </c>
      <c r="C2150" s="480" t="s">
        <v>275</v>
      </c>
      <c r="D2150" s="481">
        <v>1000</v>
      </c>
      <c r="E2150" s="479" t="s">
        <v>2707</v>
      </c>
    </row>
    <row r="2151" spans="1:5" ht="26.2" customHeight="1" x14ac:dyDescent="0.25">
      <c r="A2151" s="864" t="s">
        <v>7396</v>
      </c>
      <c r="B2151" s="865" t="s">
        <v>7397</v>
      </c>
      <c r="C2151" s="866" t="s">
        <v>275</v>
      </c>
      <c r="D2151" s="867">
        <v>7000</v>
      </c>
      <c r="E2151" s="865" t="s">
        <v>2707</v>
      </c>
    </row>
    <row r="2152" spans="1:5" ht="26.2" customHeight="1" x14ac:dyDescent="0.25">
      <c r="A2152" s="493" t="s">
        <v>7398</v>
      </c>
      <c r="B2152" s="861" t="s">
        <v>7399</v>
      </c>
      <c r="C2152" s="862" t="s">
        <v>267</v>
      </c>
      <c r="D2152" s="863">
        <v>10000</v>
      </c>
      <c r="E2152" s="861" t="s">
        <v>2663</v>
      </c>
    </row>
    <row r="2153" spans="1:5" ht="26.2" customHeight="1" x14ac:dyDescent="0.25">
      <c r="A2153" s="478" t="s">
        <v>7400</v>
      </c>
      <c r="B2153" s="479" t="s">
        <v>7401</v>
      </c>
      <c r="C2153" s="480" t="s">
        <v>267</v>
      </c>
      <c r="D2153" s="481">
        <v>3000</v>
      </c>
      <c r="E2153" s="479" t="s">
        <v>7402</v>
      </c>
    </row>
    <row r="2154" spans="1:5" ht="26.2" customHeight="1" x14ac:dyDescent="0.25">
      <c r="A2154" s="478" t="s">
        <v>7403</v>
      </c>
      <c r="B2154" s="479" t="s">
        <v>7404</v>
      </c>
      <c r="C2154" s="480" t="s">
        <v>256</v>
      </c>
      <c r="D2154" s="481">
        <v>12500</v>
      </c>
      <c r="E2154" s="479" t="s">
        <v>7405</v>
      </c>
    </row>
    <row r="2155" spans="1:5" ht="26.2" customHeight="1" x14ac:dyDescent="0.25">
      <c r="A2155" s="478" t="s">
        <v>7406</v>
      </c>
      <c r="B2155" s="479" t="s">
        <v>7404</v>
      </c>
      <c r="C2155" s="480" t="s">
        <v>262</v>
      </c>
      <c r="D2155" s="481">
        <v>2750</v>
      </c>
      <c r="E2155" s="479" t="s">
        <v>7405</v>
      </c>
    </row>
    <row r="2156" spans="1:5" ht="26.2" customHeight="1" x14ac:dyDescent="0.25">
      <c r="A2156" s="478" t="s">
        <v>7407</v>
      </c>
      <c r="B2156" s="479" t="s">
        <v>7408</v>
      </c>
      <c r="C2156" s="480" t="s">
        <v>1565</v>
      </c>
      <c r="D2156" s="481">
        <v>32047.279999999999</v>
      </c>
      <c r="E2156" s="479" t="s">
        <v>7409</v>
      </c>
    </row>
    <row r="2157" spans="1:5" ht="26.2" customHeight="1" x14ac:dyDescent="0.25">
      <c r="A2157" s="478" t="s">
        <v>7410</v>
      </c>
      <c r="B2157" s="479" t="s">
        <v>7411</v>
      </c>
      <c r="C2157" s="480" t="s">
        <v>8</v>
      </c>
      <c r="D2157" s="481">
        <v>46027</v>
      </c>
      <c r="E2157" s="479" t="s">
        <v>713</v>
      </c>
    </row>
    <row r="2158" spans="1:5" ht="26.2" customHeight="1" x14ac:dyDescent="0.25">
      <c r="A2158" s="478" t="s">
        <v>7412</v>
      </c>
      <c r="B2158" s="479" t="s">
        <v>7413</v>
      </c>
      <c r="C2158" s="480" t="s">
        <v>8</v>
      </c>
      <c r="D2158" s="481">
        <v>46027</v>
      </c>
      <c r="E2158" s="479" t="s">
        <v>713</v>
      </c>
    </row>
    <row r="2159" spans="1:5" ht="26.2" customHeight="1" x14ac:dyDescent="0.25">
      <c r="A2159" s="478" t="s">
        <v>7414</v>
      </c>
      <c r="B2159" s="479" t="s">
        <v>7415</v>
      </c>
      <c r="C2159" s="480" t="s">
        <v>8</v>
      </c>
      <c r="D2159" s="481">
        <v>46027</v>
      </c>
      <c r="E2159" s="479" t="s">
        <v>713</v>
      </c>
    </row>
    <row r="2160" spans="1:5" ht="26.2" customHeight="1" x14ac:dyDescent="0.25">
      <c r="A2160" s="478" t="s">
        <v>7416</v>
      </c>
      <c r="B2160" s="479" t="s">
        <v>7417</v>
      </c>
      <c r="C2160" s="480" t="s">
        <v>8</v>
      </c>
      <c r="D2160" s="481">
        <v>46027</v>
      </c>
      <c r="E2160" s="479" t="s">
        <v>713</v>
      </c>
    </row>
    <row r="2161" spans="1:5" ht="26.2" customHeight="1" x14ac:dyDescent="0.25">
      <c r="A2161" s="478" t="s">
        <v>7418</v>
      </c>
      <c r="B2161" s="479" t="s">
        <v>7419</v>
      </c>
      <c r="C2161" s="480" t="s">
        <v>8</v>
      </c>
      <c r="D2161" s="481">
        <v>50619</v>
      </c>
      <c r="E2161" s="479" t="s">
        <v>719</v>
      </c>
    </row>
    <row r="2162" spans="1:5" ht="26.2" customHeight="1" x14ac:dyDescent="0.25">
      <c r="A2162" s="478" t="s">
        <v>7420</v>
      </c>
      <c r="B2162" s="479" t="s">
        <v>7421</v>
      </c>
      <c r="C2162" s="480" t="s">
        <v>256</v>
      </c>
      <c r="D2162" s="481">
        <v>4800</v>
      </c>
      <c r="E2162" s="479" t="s">
        <v>4000</v>
      </c>
    </row>
    <row r="2163" spans="1:5" ht="26.2" customHeight="1" x14ac:dyDescent="0.25">
      <c r="A2163" s="478" t="s">
        <v>7422</v>
      </c>
      <c r="B2163" s="479" t="s">
        <v>7421</v>
      </c>
      <c r="C2163" s="480" t="s">
        <v>262</v>
      </c>
      <c r="D2163" s="481">
        <v>1056</v>
      </c>
      <c r="E2163" s="479" t="s">
        <v>4000</v>
      </c>
    </row>
    <row r="2164" spans="1:5" ht="26.2" customHeight="1" x14ac:dyDescent="0.25">
      <c r="A2164" s="478" t="s">
        <v>7423</v>
      </c>
      <c r="B2164" s="479" t="s">
        <v>7424</v>
      </c>
      <c r="C2164" s="480" t="s">
        <v>8</v>
      </c>
      <c r="D2164" s="481">
        <v>46027</v>
      </c>
      <c r="E2164" s="479" t="s">
        <v>713</v>
      </c>
    </row>
    <row r="2165" spans="1:5" ht="26.2" customHeight="1" x14ac:dyDescent="0.25">
      <c r="A2165" s="478" t="s">
        <v>7425</v>
      </c>
      <c r="B2165" s="479" t="s">
        <v>7426</v>
      </c>
      <c r="C2165" s="480" t="s">
        <v>257</v>
      </c>
      <c r="D2165" s="481">
        <v>3230</v>
      </c>
      <c r="E2165" s="479" t="s">
        <v>5411</v>
      </c>
    </row>
    <row r="2166" spans="1:5" ht="26.2" customHeight="1" x14ac:dyDescent="0.25">
      <c r="A2166" s="478" t="s">
        <v>7427</v>
      </c>
      <c r="B2166" s="479" t="s">
        <v>7428</v>
      </c>
      <c r="C2166" s="480" t="s">
        <v>262</v>
      </c>
      <c r="D2166" s="481">
        <v>710.6</v>
      </c>
      <c r="E2166" s="479" t="s">
        <v>5411</v>
      </c>
    </row>
    <row r="2167" spans="1:5" ht="26.2" customHeight="1" x14ac:dyDescent="0.25">
      <c r="A2167" s="478" t="s">
        <v>7429</v>
      </c>
      <c r="B2167" s="479" t="s">
        <v>7430</v>
      </c>
      <c r="C2167" s="480" t="s">
        <v>8</v>
      </c>
      <c r="D2167" s="481">
        <v>46027</v>
      </c>
      <c r="E2167" s="479" t="s">
        <v>713</v>
      </c>
    </row>
    <row r="2168" spans="1:5" ht="26.2" customHeight="1" x14ac:dyDescent="0.25">
      <c r="A2168" s="478" t="s">
        <v>7431</v>
      </c>
      <c r="B2168" s="479" t="s">
        <v>7432</v>
      </c>
      <c r="C2168" s="480" t="s">
        <v>8</v>
      </c>
      <c r="D2168" s="481">
        <v>46027</v>
      </c>
      <c r="E2168" s="479" t="s">
        <v>713</v>
      </c>
    </row>
    <row r="2169" spans="1:5" ht="26.2" customHeight="1" x14ac:dyDescent="0.25">
      <c r="A2169" s="478" t="s">
        <v>7433</v>
      </c>
      <c r="B2169" s="479" t="s">
        <v>7434</v>
      </c>
      <c r="C2169" s="480" t="s">
        <v>267</v>
      </c>
      <c r="D2169" s="481">
        <v>10000</v>
      </c>
      <c r="E2169" s="479" t="s">
        <v>714</v>
      </c>
    </row>
    <row r="2170" spans="1:5" ht="26.2" customHeight="1" x14ac:dyDescent="0.25">
      <c r="A2170" s="478" t="s">
        <v>7435</v>
      </c>
      <c r="B2170" s="479" t="s">
        <v>7436</v>
      </c>
      <c r="C2170" s="480" t="s">
        <v>8</v>
      </c>
      <c r="D2170" s="481">
        <v>46027</v>
      </c>
      <c r="E2170" s="479" t="s">
        <v>713</v>
      </c>
    </row>
    <row r="2171" spans="1:5" ht="26.2" customHeight="1" x14ac:dyDescent="0.25">
      <c r="A2171" s="478" t="s">
        <v>7437</v>
      </c>
      <c r="B2171" s="479" t="s">
        <v>7438</v>
      </c>
      <c r="C2171" s="480" t="s">
        <v>8</v>
      </c>
      <c r="D2171" s="481">
        <v>46027</v>
      </c>
      <c r="E2171" s="479" t="s">
        <v>713</v>
      </c>
    </row>
    <row r="2172" spans="1:5" ht="26.2" customHeight="1" x14ac:dyDescent="0.25">
      <c r="A2172" s="478" t="s">
        <v>7439</v>
      </c>
      <c r="B2172" s="479" t="s">
        <v>7440</v>
      </c>
      <c r="C2172" s="480" t="s">
        <v>8</v>
      </c>
      <c r="D2172" s="481">
        <v>46027</v>
      </c>
      <c r="E2172" s="479" t="s">
        <v>713</v>
      </c>
    </row>
    <row r="2173" spans="1:5" ht="26.2" customHeight="1" x14ac:dyDescent="0.25">
      <c r="A2173" s="478" t="s">
        <v>7441</v>
      </c>
      <c r="B2173" s="479" t="s">
        <v>7442</v>
      </c>
      <c r="C2173" s="480" t="s">
        <v>267</v>
      </c>
      <c r="D2173" s="481">
        <v>18567.830000000002</v>
      </c>
      <c r="E2173" s="479" t="s">
        <v>6246</v>
      </c>
    </row>
    <row r="2174" spans="1:5" ht="26.2" customHeight="1" x14ac:dyDescent="0.25">
      <c r="A2174" s="478" t="s">
        <v>7443</v>
      </c>
      <c r="B2174" s="479" t="s">
        <v>7444</v>
      </c>
      <c r="C2174" s="480" t="s">
        <v>8</v>
      </c>
      <c r="D2174" s="481">
        <v>46027</v>
      </c>
      <c r="E2174" s="479" t="s">
        <v>713</v>
      </c>
    </row>
    <row r="2175" spans="1:5" ht="26.2" customHeight="1" x14ac:dyDescent="0.25">
      <c r="A2175" s="478" t="s">
        <v>7445</v>
      </c>
      <c r="B2175" s="479" t="s">
        <v>7446</v>
      </c>
      <c r="C2175" s="480" t="s">
        <v>256</v>
      </c>
      <c r="D2175" s="481">
        <v>6600</v>
      </c>
      <c r="E2175" s="479" t="s">
        <v>5443</v>
      </c>
    </row>
    <row r="2176" spans="1:5" ht="26.2" customHeight="1" x14ac:dyDescent="0.25">
      <c r="A2176" s="478" t="s">
        <v>7447</v>
      </c>
      <c r="B2176" s="479" t="s">
        <v>7448</v>
      </c>
      <c r="C2176" s="480" t="s">
        <v>262</v>
      </c>
      <c r="D2176" s="481">
        <v>1452</v>
      </c>
      <c r="E2176" s="479" t="s">
        <v>5443</v>
      </c>
    </row>
    <row r="2177" spans="1:5" ht="26.2" customHeight="1" x14ac:dyDescent="0.25">
      <c r="A2177" s="478" t="s">
        <v>7449</v>
      </c>
      <c r="B2177" s="479" t="s">
        <v>7450</v>
      </c>
      <c r="C2177" s="480" t="s">
        <v>256</v>
      </c>
      <c r="D2177" s="481">
        <v>16500</v>
      </c>
      <c r="E2177" s="479" t="s">
        <v>4613</v>
      </c>
    </row>
    <row r="2178" spans="1:5" ht="26.2" customHeight="1" x14ac:dyDescent="0.25">
      <c r="A2178" s="478" t="s">
        <v>7451</v>
      </c>
      <c r="B2178" s="479" t="s">
        <v>7452</v>
      </c>
      <c r="C2178" s="480" t="s">
        <v>21</v>
      </c>
      <c r="D2178" s="481">
        <v>1605.4</v>
      </c>
      <c r="E2178" s="479" t="s">
        <v>7453</v>
      </c>
    </row>
    <row r="2179" spans="1:5" ht="26.2" customHeight="1" x14ac:dyDescent="0.25">
      <c r="A2179" s="478" t="s">
        <v>7454</v>
      </c>
      <c r="B2179" s="479" t="s">
        <v>7455</v>
      </c>
      <c r="C2179" s="480" t="s">
        <v>256</v>
      </c>
      <c r="D2179" s="481">
        <v>10000</v>
      </c>
      <c r="E2179" s="479" t="s">
        <v>7456</v>
      </c>
    </row>
    <row r="2180" spans="1:5" ht="26.2" customHeight="1" x14ac:dyDescent="0.25">
      <c r="A2180" s="478" t="s">
        <v>7457</v>
      </c>
      <c r="B2180" s="479" t="s">
        <v>7455</v>
      </c>
      <c r="C2180" s="480" t="s">
        <v>262</v>
      </c>
      <c r="D2180" s="481">
        <v>2200</v>
      </c>
      <c r="E2180" s="479" t="s">
        <v>7456</v>
      </c>
    </row>
    <row r="2181" spans="1:5" ht="26.2" customHeight="1" x14ac:dyDescent="0.25">
      <c r="A2181" s="478" t="s">
        <v>7458</v>
      </c>
      <c r="B2181" s="479" t="s">
        <v>7455</v>
      </c>
      <c r="C2181" s="480" t="s">
        <v>256</v>
      </c>
      <c r="D2181" s="481">
        <v>8000</v>
      </c>
      <c r="E2181" s="479" t="s">
        <v>7456</v>
      </c>
    </row>
    <row r="2182" spans="1:5" ht="26.2" customHeight="1" x14ac:dyDescent="0.25">
      <c r="A2182" s="478" t="s">
        <v>7459</v>
      </c>
      <c r="B2182" s="479" t="s">
        <v>7455</v>
      </c>
      <c r="C2182" s="480" t="s">
        <v>262</v>
      </c>
      <c r="D2182" s="481">
        <v>1760</v>
      </c>
      <c r="E2182" s="479" t="s">
        <v>7456</v>
      </c>
    </row>
    <row r="2183" spans="1:5" ht="26.2" customHeight="1" x14ac:dyDescent="0.25">
      <c r="A2183" s="478" t="s">
        <v>7460</v>
      </c>
      <c r="B2183" s="479" t="s">
        <v>7455</v>
      </c>
      <c r="C2183" s="480" t="s">
        <v>256</v>
      </c>
      <c r="D2183" s="481">
        <v>6000</v>
      </c>
      <c r="E2183" s="479" t="s">
        <v>7456</v>
      </c>
    </row>
    <row r="2184" spans="1:5" ht="26.2" customHeight="1" x14ac:dyDescent="0.25">
      <c r="A2184" s="478" t="s">
        <v>7461</v>
      </c>
      <c r="B2184" s="479" t="s">
        <v>7455</v>
      </c>
      <c r="C2184" s="480" t="s">
        <v>262</v>
      </c>
      <c r="D2184" s="481">
        <v>1320</v>
      </c>
      <c r="E2184" s="479" t="s">
        <v>7456</v>
      </c>
    </row>
    <row r="2185" spans="1:5" ht="26.2" customHeight="1" x14ac:dyDescent="0.25">
      <c r="A2185" s="478" t="s">
        <v>7462</v>
      </c>
      <c r="B2185" s="479" t="s">
        <v>7463</v>
      </c>
      <c r="C2185" s="480" t="s">
        <v>267</v>
      </c>
      <c r="D2185" s="481">
        <v>18600</v>
      </c>
      <c r="E2185" s="479" t="s">
        <v>2193</v>
      </c>
    </row>
    <row r="2186" spans="1:5" ht="26.2" customHeight="1" x14ac:dyDescent="0.25">
      <c r="A2186" s="478" t="s">
        <v>7464</v>
      </c>
      <c r="B2186" s="479" t="s">
        <v>7465</v>
      </c>
      <c r="C2186" s="480" t="s">
        <v>267</v>
      </c>
      <c r="D2186" s="481">
        <v>18600</v>
      </c>
      <c r="E2186" s="479" t="s">
        <v>2193</v>
      </c>
    </row>
    <row r="2187" spans="1:5" ht="26.2" customHeight="1" x14ac:dyDescent="0.25">
      <c r="A2187" s="478" t="s">
        <v>7466</v>
      </c>
      <c r="B2187" s="479" t="s">
        <v>7467</v>
      </c>
      <c r="C2187" s="480" t="s">
        <v>267</v>
      </c>
      <c r="D2187" s="481">
        <v>84000</v>
      </c>
      <c r="E2187" s="479" t="s">
        <v>2663</v>
      </c>
    </row>
    <row r="2188" spans="1:5" ht="26.2" customHeight="1" x14ac:dyDescent="0.25">
      <c r="A2188" s="478" t="s">
        <v>7468</v>
      </c>
      <c r="B2188" s="479" t="s">
        <v>7469</v>
      </c>
      <c r="C2188" s="480" t="s">
        <v>256</v>
      </c>
      <c r="D2188" s="481">
        <v>5000</v>
      </c>
      <c r="E2188" s="479" t="s">
        <v>2253</v>
      </c>
    </row>
    <row r="2189" spans="1:5" ht="26.2" customHeight="1" x14ac:dyDescent="0.25">
      <c r="A2189" s="478" t="s">
        <v>7470</v>
      </c>
      <c r="B2189" s="479" t="s">
        <v>7469</v>
      </c>
      <c r="C2189" s="480" t="s">
        <v>262</v>
      </c>
      <c r="D2189" s="481">
        <v>1100</v>
      </c>
      <c r="E2189" s="479" t="s">
        <v>2253</v>
      </c>
    </row>
    <row r="2190" spans="1:5" ht="26.2" customHeight="1" x14ac:dyDescent="0.25">
      <c r="A2190" s="478" t="s">
        <v>7471</v>
      </c>
      <c r="B2190" s="479" t="s">
        <v>7472</v>
      </c>
      <c r="C2190" s="480" t="s">
        <v>256</v>
      </c>
      <c r="D2190" s="481">
        <v>44175</v>
      </c>
      <c r="E2190" s="479" t="s">
        <v>7473</v>
      </c>
    </row>
    <row r="2191" spans="1:5" ht="26.2" customHeight="1" x14ac:dyDescent="0.25">
      <c r="A2191" s="478" t="s">
        <v>7474</v>
      </c>
      <c r="B2191" s="479" t="s">
        <v>7475</v>
      </c>
      <c r="C2191" s="480" t="s">
        <v>256</v>
      </c>
      <c r="D2191" s="481">
        <v>1500</v>
      </c>
      <c r="E2191" s="479" t="s">
        <v>4810</v>
      </c>
    </row>
    <row r="2192" spans="1:5" ht="26.2" customHeight="1" x14ac:dyDescent="0.25">
      <c r="A2192" s="478" t="s">
        <v>7476</v>
      </c>
      <c r="B2192" s="479" t="s">
        <v>7475</v>
      </c>
      <c r="C2192" s="480" t="s">
        <v>262</v>
      </c>
      <c r="D2192" s="481">
        <v>330</v>
      </c>
      <c r="E2192" s="479" t="s">
        <v>4810</v>
      </c>
    </row>
    <row r="2193" spans="1:5" ht="26.2" customHeight="1" x14ac:dyDescent="0.25">
      <c r="A2193" s="478" t="s">
        <v>7477</v>
      </c>
      <c r="B2193" s="479" t="s">
        <v>5232</v>
      </c>
      <c r="C2193" s="480" t="s">
        <v>284</v>
      </c>
      <c r="D2193" s="481">
        <v>12.75</v>
      </c>
      <c r="E2193" s="479" t="s">
        <v>1100</v>
      </c>
    </row>
    <row r="2194" spans="1:5" ht="26.2" customHeight="1" x14ac:dyDescent="0.25">
      <c r="A2194" s="478" t="s">
        <v>7478</v>
      </c>
      <c r="B2194" s="479" t="s">
        <v>7479</v>
      </c>
      <c r="C2194" s="480" t="s">
        <v>267</v>
      </c>
      <c r="D2194" s="481">
        <v>7390</v>
      </c>
      <c r="E2194" s="479" t="s">
        <v>6261</v>
      </c>
    </row>
    <row r="2195" spans="1:5" ht="26.2" customHeight="1" x14ac:dyDescent="0.25">
      <c r="A2195" s="478" t="s">
        <v>7480</v>
      </c>
      <c r="B2195" s="479" t="s">
        <v>7481</v>
      </c>
      <c r="C2195" s="480" t="s">
        <v>1565</v>
      </c>
      <c r="D2195" s="481">
        <v>125420.51</v>
      </c>
      <c r="E2195" s="479" t="s">
        <v>3390</v>
      </c>
    </row>
    <row r="2196" spans="1:5" ht="26.2" customHeight="1" x14ac:dyDescent="0.25">
      <c r="A2196" s="478" t="s">
        <v>7482</v>
      </c>
      <c r="B2196" s="479" t="s">
        <v>7483</v>
      </c>
      <c r="C2196" s="480" t="s">
        <v>267</v>
      </c>
      <c r="D2196" s="481">
        <v>15500</v>
      </c>
      <c r="E2196" s="479" t="s">
        <v>2193</v>
      </c>
    </row>
    <row r="2197" spans="1:5" ht="26.2" customHeight="1" x14ac:dyDescent="0.25">
      <c r="A2197" s="478" t="s">
        <v>7484</v>
      </c>
      <c r="B2197" s="479" t="s">
        <v>7485</v>
      </c>
      <c r="C2197" s="480" t="s">
        <v>13</v>
      </c>
      <c r="D2197" s="481">
        <v>18782.75</v>
      </c>
      <c r="E2197" s="479" t="s">
        <v>715</v>
      </c>
    </row>
    <row r="2198" spans="1:5" ht="26.2" customHeight="1" x14ac:dyDescent="0.25">
      <c r="A2198" s="478" t="s">
        <v>7486</v>
      </c>
      <c r="B2198" s="479" t="s">
        <v>7487</v>
      </c>
      <c r="C2198" s="480" t="s">
        <v>267</v>
      </c>
      <c r="D2198" s="481">
        <v>4002</v>
      </c>
      <c r="E2198" s="479" t="s">
        <v>7488</v>
      </c>
    </row>
    <row r="2199" spans="1:5" ht="26.2" customHeight="1" x14ac:dyDescent="0.25">
      <c r="A2199" s="478" t="s">
        <v>7489</v>
      </c>
      <c r="B2199" s="479" t="s">
        <v>7490</v>
      </c>
      <c r="C2199" s="480" t="s">
        <v>287</v>
      </c>
      <c r="D2199" s="481">
        <v>26026.67</v>
      </c>
      <c r="E2199" s="479" t="s">
        <v>7262</v>
      </c>
    </row>
    <row r="2200" spans="1:5" ht="26.2" customHeight="1" x14ac:dyDescent="0.25">
      <c r="A2200" s="478" t="s">
        <v>7491</v>
      </c>
      <c r="B2200" s="479" t="s">
        <v>3853</v>
      </c>
      <c r="C2200" s="480" t="s">
        <v>256</v>
      </c>
      <c r="D2200" s="481">
        <v>2000</v>
      </c>
      <c r="E2200" s="479" t="s">
        <v>4871</v>
      </c>
    </row>
    <row r="2201" spans="1:5" ht="26.2" customHeight="1" x14ac:dyDescent="0.25">
      <c r="A2201" s="864" t="s">
        <v>7492</v>
      </c>
      <c r="B2201" s="865" t="s">
        <v>3856</v>
      </c>
      <c r="C2201" s="866" t="s">
        <v>262</v>
      </c>
      <c r="D2201" s="867">
        <v>440</v>
      </c>
      <c r="E2201" s="865" t="s">
        <v>4871</v>
      </c>
    </row>
    <row r="2202" spans="1:5" ht="26.2" customHeight="1" x14ac:dyDescent="0.25">
      <c r="A2202" s="493" t="s">
        <v>7493</v>
      </c>
      <c r="B2202" s="861" t="s">
        <v>7494</v>
      </c>
      <c r="C2202" s="862" t="s">
        <v>257</v>
      </c>
      <c r="D2202" s="863">
        <v>2481.15</v>
      </c>
      <c r="E2202" s="861" t="s">
        <v>5054</v>
      </c>
    </row>
    <row r="2203" spans="1:5" ht="26.2" customHeight="1" x14ac:dyDescent="0.25">
      <c r="A2203" s="478" t="s">
        <v>7495</v>
      </c>
      <c r="B2203" s="479" t="s">
        <v>7496</v>
      </c>
      <c r="C2203" s="480" t="s">
        <v>262</v>
      </c>
      <c r="D2203" s="481">
        <v>545.85</v>
      </c>
      <c r="E2203" s="479" t="s">
        <v>5054</v>
      </c>
    </row>
    <row r="2204" spans="1:5" ht="26.2" customHeight="1" x14ac:dyDescent="0.25">
      <c r="A2204" s="478" t="s">
        <v>7497</v>
      </c>
      <c r="B2204" s="479" t="s">
        <v>7498</v>
      </c>
      <c r="C2204" s="480" t="s">
        <v>258</v>
      </c>
      <c r="D2204" s="481">
        <v>33.15</v>
      </c>
      <c r="E2204" s="479" t="s">
        <v>4829</v>
      </c>
    </row>
    <row r="2205" spans="1:5" ht="26.2" customHeight="1" x14ac:dyDescent="0.25">
      <c r="A2205" s="478" t="s">
        <v>7499</v>
      </c>
      <c r="B2205" s="479" t="s">
        <v>7500</v>
      </c>
      <c r="C2205" s="480" t="s">
        <v>256</v>
      </c>
      <c r="D2205" s="481">
        <v>3000</v>
      </c>
      <c r="E2205" s="479" t="s">
        <v>7501</v>
      </c>
    </row>
    <row r="2206" spans="1:5" ht="26.2" customHeight="1" x14ac:dyDescent="0.25">
      <c r="A2206" s="478" t="s">
        <v>7502</v>
      </c>
      <c r="B2206" s="479" t="s">
        <v>7503</v>
      </c>
      <c r="C2206" s="480" t="s">
        <v>262</v>
      </c>
      <c r="D2206" s="481">
        <v>660</v>
      </c>
      <c r="E2206" s="479" t="s">
        <v>7501</v>
      </c>
    </row>
    <row r="2207" spans="1:5" ht="26.2" customHeight="1" x14ac:dyDescent="0.25">
      <c r="A2207" s="478" t="s">
        <v>7504</v>
      </c>
      <c r="B2207" s="479" t="s">
        <v>7505</v>
      </c>
      <c r="C2207" s="480" t="s">
        <v>267</v>
      </c>
      <c r="D2207" s="481">
        <v>39900</v>
      </c>
      <c r="E2207" s="479" t="s">
        <v>713</v>
      </c>
    </row>
    <row r="2208" spans="1:5" ht="26.2" customHeight="1" x14ac:dyDescent="0.25">
      <c r="A2208" s="478" t="s">
        <v>7506</v>
      </c>
      <c r="B2208" s="479" t="s">
        <v>7507</v>
      </c>
      <c r="C2208" s="480" t="s">
        <v>258</v>
      </c>
      <c r="D2208" s="481">
        <v>13</v>
      </c>
      <c r="E2208" s="479" t="s">
        <v>4459</v>
      </c>
    </row>
    <row r="2209" spans="1:5" ht="26.2" customHeight="1" x14ac:dyDescent="0.25">
      <c r="A2209" s="478" t="s">
        <v>7508</v>
      </c>
      <c r="B2209" s="479" t="s">
        <v>7509</v>
      </c>
      <c r="C2209" s="480" t="s">
        <v>258</v>
      </c>
      <c r="D2209" s="481">
        <v>16.25</v>
      </c>
      <c r="E2209" s="479" t="s">
        <v>7510</v>
      </c>
    </row>
    <row r="2210" spans="1:5" ht="26.2" customHeight="1" x14ac:dyDescent="0.25">
      <c r="A2210" s="478" t="s">
        <v>7511</v>
      </c>
      <c r="B2210" s="479" t="s">
        <v>7512</v>
      </c>
      <c r="C2210" s="480" t="s">
        <v>258</v>
      </c>
      <c r="D2210" s="481">
        <v>16.25</v>
      </c>
      <c r="E2210" s="479" t="s">
        <v>7168</v>
      </c>
    </row>
    <row r="2211" spans="1:5" ht="26.2" customHeight="1" x14ac:dyDescent="0.25">
      <c r="A2211" s="478" t="s">
        <v>7513</v>
      </c>
      <c r="B2211" s="479" t="s">
        <v>7514</v>
      </c>
      <c r="C2211" s="480" t="s">
        <v>258</v>
      </c>
      <c r="D2211" s="481">
        <v>18.899999999999999</v>
      </c>
      <c r="E2211" s="479" t="s">
        <v>7515</v>
      </c>
    </row>
    <row r="2212" spans="1:5" ht="26.2" customHeight="1" x14ac:dyDescent="0.25">
      <c r="A2212" s="478" t="s">
        <v>7516</v>
      </c>
      <c r="B2212" s="479" t="s">
        <v>7517</v>
      </c>
      <c r="C2212" s="480" t="s">
        <v>258</v>
      </c>
      <c r="D2212" s="481">
        <v>12.6</v>
      </c>
      <c r="E2212" s="479" t="s">
        <v>7518</v>
      </c>
    </row>
    <row r="2213" spans="1:5" ht="26.2" customHeight="1" x14ac:dyDescent="0.25">
      <c r="A2213" s="478" t="s">
        <v>7519</v>
      </c>
      <c r="B2213" s="479" t="s">
        <v>7520</v>
      </c>
      <c r="C2213" s="480" t="s">
        <v>258</v>
      </c>
      <c r="D2213" s="481">
        <v>17.5</v>
      </c>
      <c r="E2213" s="479" t="s">
        <v>7521</v>
      </c>
    </row>
    <row r="2214" spans="1:5" ht="26.2" customHeight="1" x14ac:dyDescent="0.25">
      <c r="A2214" s="478" t="s">
        <v>7522</v>
      </c>
      <c r="B2214" s="479" t="s">
        <v>7523</v>
      </c>
      <c r="C2214" s="480" t="s">
        <v>21</v>
      </c>
      <c r="D2214" s="481">
        <v>680.92</v>
      </c>
      <c r="E2214" s="479" t="s">
        <v>7524</v>
      </c>
    </row>
    <row r="2215" spans="1:5" ht="26.2" customHeight="1" x14ac:dyDescent="0.25">
      <c r="A2215" s="478" t="s">
        <v>7525</v>
      </c>
      <c r="B2215" s="479" t="s">
        <v>7526</v>
      </c>
      <c r="C2215" s="480" t="s">
        <v>257</v>
      </c>
      <c r="D2215" s="481">
        <v>130</v>
      </c>
      <c r="E2215" s="479" t="s">
        <v>7527</v>
      </c>
    </row>
    <row r="2216" spans="1:5" ht="26.2" customHeight="1" x14ac:dyDescent="0.25">
      <c r="A2216" s="478" t="s">
        <v>7528</v>
      </c>
      <c r="B2216" s="479" t="s">
        <v>7526</v>
      </c>
      <c r="C2216" s="480" t="s">
        <v>262</v>
      </c>
      <c r="D2216" s="481">
        <v>28.6</v>
      </c>
      <c r="E2216" s="479" t="s">
        <v>7527</v>
      </c>
    </row>
    <row r="2217" spans="1:5" ht="26.2" customHeight="1" x14ac:dyDescent="0.25">
      <c r="A2217" s="478" t="s">
        <v>7529</v>
      </c>
      <c r="B2217" s="479" t="s">
        <v>7530</v>
      </c>
      <c r="C2217" s="480" t="s">
        <v>1565</v>
      </c>
      <c r="D2217" s="481">
        <v>24000</v>
      </c>
      <c r="E2217" s="479" t="s">
        <v>7531</v>
      </c>
    </row>
    <row r="2218" spans="1:5" ht="26.2" customHeight="1" x14ac:dyDescent="0.25">
      <c r="A2218" s="478" t="s">
        <v>7532</v>
      </c>
      <c r="B2218" s="479" t="s">
        <v>7533</v>
      </c>
      <c r="C2218" s="480" t="s">
        <v>287</v>
      </c>
      <c r="D2218" s="481">
        <v>29754.51</v>
      </c>
      <c r="E2218" s="479" t="s">
        <v>7262</v>
      </c>
    </row>
    <row r="2219" spans="1:5" ht="26.2" customHeight="1" x14ac:dyDescent="0.25">
      <c r="A2219" s="478" t="s">
        <v>7534</v>
      </c>
      <c r="B2219" s="479" t="s">
        <v>7535</v>
      </c>
      <c r="C2219" s="480" t="s">
        <v>267</v>
      </c>
      <c r="D2219" s="481">
        <v>5400</v>
      </c>
      <c r="E2219" s="479" t="s">
        <v>6218</v>
      </c>
    </row>
    <row r="2220" spans="1:5" ht="26.2" customHeight="1" x14ac:dyDescent="0.25">
      <c r="A2220" s="478" t="s">
        <v>7536</v>
      </c>
      <c r="B2220" s="479" t="s">
        <v>7537</v>
      </c>
      <c r="C2220" s="480" t="s">
        <v>258</v>
      </c>
      <c r="D2220" s="481">
        <v>1200</v>
      </c>
      <c r="E2220" s="479" t="s">
        <v>1323</v>
      </c>
    </row>
    <row r="2221" spans="1:5" ht="26.2" customHeight="1" x14ac:dyDescent="0.25">
      <c r="A2221" s="478" t="s">
        <v>7538</v>
      </c>
      <c r="B2221" s="479" t="s">
        <v>7539</v>
      </c>
      <c r="C2221" s="480" t="s">
        <v>262</v>
      </c>
      <c r="D2221" s="481">
        <v>264</v>
      </c>
      <c r="E2221" s="479" t="s">
        <v>1323</v>
      </c>
    </row>
    <row r="2222" spans="1:5" ht="26.2" customHeight="1" x14ac:dyDescent="0.25">
      <c r="A2222" s="478" t="s">
        <v>7540</v>
      </c>
      <c r="B2222" s="479" t="s">
        <v>7541</v>
      </c>
      <c r="C2222" s="480" t="s">
        <v>257</v>
      </c>
      <c r="D2222" s="481">
        <v>19775.2</v>
      </c>
      <c r="E2222" s="479" t="s">
        <v>1249</v>
      </c>
    </row>
    <row r="2223" spans="1:5" ht="26.2" customHeight="1" x14ac:dyDescent="0.25">
      <c r="A2223" s="478" t="s">
        <v>7542</v>
      </c>
      <c r="B2223" s="479" t="s">
        <v>7543</v>
      </c>
      <c r="C2223" s="480" t="s">
        <v>262</v>
      </c>
      <c r="D2223" s="481">
        <v>4350.54</v>
      </c>
      <c r="E2223" s="479" t="s">
        <v>1249</v>
      </c>
    </row>
    <row r="2224" spans="1:5" ht="26.2" customHeight="1" x14ac:dyDescent="0.25">
      <c r="A2224" s="478" t="s">
        <v>7544</v>
      </c>
      <c r="B2224" s="479" t="s">
        <v>7545</v>
      </c>
      <c r="C2224" s="480" t="s">
        <v>257</v>
      </c>
      <c r="D2224" s="481">
        <v>1000</v>
      </c>
      <c r="E2224" s="479" t="s">
        <v>7546</v>
      </c>
    </row>
    <row r="2225" spans="1:5" ht="26.2" customHeight="1" x14ac:dyDescent="0.25">
      <c r="A2225" s="478" t="s">
        <v>7547</v>
      </c>
      <c r="B2225" s="479" t="s">
        <v>7548</v>
      </c>
      <c r="C2225" s="480" t="s">
        <v>262</v>
      </c>
      <c r="D2225" s="481">
        <v>220</v>
      </c>
      <c r="E2225" s="479" t="s">
        <v>7546</v>
      </c>
    </row>
    <row r="2226" spans="1:5" ht="26.2" customHeight="1" x14ac:dyDescent="0.25">
      <c r="A2226" s="478" t="s">
        <v>7549</v>
      </c>
      <c r="B2226" s="479" t="s">
        <v>7550</v>
      </c>
      <c r="C2226" s="480" t="s">
        <v>258</v>
      </c>
      <c r="D2226" s="481">
        <v>246.35</v>
      </c>
      <c r="E2226" s="479" t="s">
        <v>4459</v>
      </c>
    </row>
    <row r="2227" spans="1:5" ht="26.2" customHeight="1" x14ac:dyDescent="0.25">
      <c r="A2227" s="478" t="s">
        <v>7551</v>
      </c>
      <c r="B2227" s="479" t="s">
        <v>7552</v>
      </c>
      <c r="C2227" s="480" t="s">
        <v>258</v>
      </c>
      <c r="D2227" s="481">
        <v>71.5</v>
      </c>
      <c r="E2227" s="479" t="s">
        <v>2007</v>
      </c>
    </row>
    <row r="2228" spans="1:5" ht="26.2" customHeight="1" x14ac:dyDescent="0.25">
      <c r="A2228" s="478" t="s">
        <v>7553</v>
      </c>
      <c r="B2228" s="479" t="s">
        <v>7554</v>
      </c>
      <c r="C2228" s="480" t="s">
        <v>257</v>
      </c>
      <c r="D2228" s="481">
        <v>885.3</v>
      </c>
      <c r="E2228" s="479" t="s">
        <v>7555</v>
      </c>
    </row>
    <row r="2229" spans="1:5" ht="26.2" customHeight="1" x14ac:dyDescent="0.25">
      <c r="A2229" s="478" t="s">
        <v>7556</v>
      </c>
      <c r="B2229" s="479" t="s">
        <v>7557</v>
      </c>
      <c r="C2229" s="480" t="s">
        <v>262</v>
      </c>
      <c r="D2229" s="481">
        <v>194.77</v>
      </c>
      <c r="E2229" s="479" t="s">
        <v>7555</v>
      </c>
    </row>
    <row r="2230" spans="1:5" ht="26.2" customHeight="1" x14ac:dyDescent="0.25">
      <c r="A2230" s="478" t="s">
        <v>7558</v>
      </c>
      <c r="B2230" s="479" t="s">
        <v>7559</v>
      </c>
      <c r="C2230" s="480" t="s">
        <v>266</v>
      </c>
      <c r="D2230" s="481">
        <v>1935485</v>
      </c>
      <c r="E2230" s="479" t="s">
        <v>1331</v>
      </c>
    </row>
    <row r="2231" spans="1:5" ht="26.2" customHeight="1" x14ac:dyDescent="0.25">
      <c r="A2231" s="478" t="s">
        <v>7560</v>
      </c>
      <c r="B2231" s="479" t="s">
        <v>7561</v>
      </c>
      <c r="C2231" s="480" t="s">
        <v>265</v>
      </c>
      <c r="D2231" s="481">
        <v>339512</v>
      </c>
      <c r="E2231" s="479" t="s">
        <v>1331</v>
      </c>
    </row>
    <row r="2232" spans="1:5" ht="26.2" customHeight="1" x14ac:dyDescent="0.25">
      <c r="A2232" s="478" t="s">
        <v>7562</v>
      </c>
      <c r="B2232" s="479" t="s">
        <v>7563</v>
      </c>
      <c r="C2232" s="480" t="s">
        <v>267</v>
      </c>
      <c r="D2232" s="481">
        <v>196000</v>
      </c>
      <c r="E2232" s="479" t="s">
        <v>1468</v>
      </c>
    </row>
    <row r="2233" spans="1:5" ht="26.2" customHeight="1" x14ac:dyDescent="0.25">
      <c r="A2233" s="478" t="s">
        <v>7564</v>
      </c>
      <c r="B2233" s="479" t="s">
        <v>7565</v>
      </c>
      <c r="C2233" s="480" t="s">
        <v>11</v>
      </c>
      <c r="D2233" s="481">
        <v>76742.06</v>
      </c>
      <c r="E2233" s="479" t="s">
        <v>696</v>
      </c>
    </row>
    <row r="2234" spans="1:5" ht="26.2" customHeight="1" x14ac:dyDescent="0.25">
      <c r="A2234" s="478" t="s">
        <v>7566</v>
      </c>
      <c r="B2234" s="479" t="s">
        <v>7567</v>
      </c>
      <c r="C2234" s="480" t="s">
        <v>267</v>
      </c>
      <c r="D2234" s="481">
        <v>24800</v>
      </c>
      <c r="E2234" s="479" t="s">
        <v>696</v>
      </c>
    </row>
    <row r="2235" spans="1:5" ht="26.2" customHeight="1" x14ac:dyDescent="0.25">
      <c r="A2235" s="478" t="s">
        <v>7568</v>
      </c>
      <c r="B2235" s="479" t="s">
        <v>7569</v>
      </c>
      <c r="C2235" s="480" t="s">
        <v>256</v>
      </c>
      <c r="D2235" s="481">
        <v>20000</v>
      </c>
      <c r="E2235" s="479" t="s">
        <v>7570</v>
      </c>
    </row>
    <row r="2236" spans="1:5" ht="26.2" customHeight="1" x14ac:dyDescent="0.25">
      <c r="A2236" s="478" t="s">
        <v>7571</v>
      </c>
      <c r="B2236" s="479" t="s">
        <v>7569</v>
      </c>
      <c r="C2236" s="480" t="s">
        <v>262</v>
      </c>
      <c r="D2236" s="481">
        <v>4400</v>
      </c>
      <c r="E2236" s="479" t="s">
        <v>7570</v>
      </c>
    </row>
    <row r="2237" spans="1:5" ht="26.2" customHeight="1" x14ac:dyDescent="0.25">
      <c r="A2237" s="478" t="s">
        <v>7572</v>
      </c>
      <c r="B2237" s="479" t="s">
        <v>7573</v>
      </c>
      <c r="C2237" s="480" t="s">
        <v>258</v>
      </c>
      <c r="D2237" s="481">
        <v>260</v>
      </c>
      <c r="E2237" s="479" t="s">
        <v>7574</v>
      </c>
    </row>
    <row r="2238" spans="1:5" ht="26.2" customHeight="1" x14ac:dyDescent="0.25">
      <c r="A2238" s="478" t="s">
        <v>7575</v>
      </c>
      <c r="B2238" s="479" t="s">
        <v>7576</v>
      </c>
      <c r="C2238" s="480" t="s">
        <v>258</v>
      </c>
      <c r="D2238" s="481">
        <v>260</v>
      </c>
      <c r="E2238" s="479" t="s">
        <v>7577</v>
      </c>
    </row>
    <row r="2239" spans="1:5" ht="26.2" customHeight="1" x14ac:dyDescent="0.25">
      <c r="A2239" s="478" t="s">
        <v>7578</v>
      </c>
      <c r="B2239" s="479" t="s">
        <v>7579</v>
      </c>
      <c r="C2239" s="480" t="s">
        <v>13</v>
      </c>
      <c r="D2239" s="481">
        <v>182.76</v>
      </c>
      <c r="E2239" s="479" t="s">
        <v>7580</v>
      </c>
    </row>
    <row r="2240" spans="1:5" ht="26.2" customHeight="1" x14ac:dyDescent="0.25">
      <c r="A2240" s="478" t="s">
        <v>7581</v>
      </c>
      <c r="B2240" s="479" t="s">
        <v>7582</v>
      </c>
      <c r="C2240" s="480" t="s">
        <v>267</v>
      </c>
      <c r="D2240" s="481">
        <v>195300</v>
      </c>
      <c r="E2240" s="479" t="s">
        <v>7583</v>
      </c>
    </row>
    <row r="2241" spans="1:5" ht="26.2" customHeight="1" x14ac:dyDescent="0.25">
      <c r="A2241" s="478" t="s">
        <v>7584</v>
      </c>
      <c r="B2241" s="479" t="s">
        <v>7585</v>
      </c>
      <c r="C2241" s="480" t="s">
        <v>257</v>
      </c>
      <c r="D2241" s="481">
        <v>6469</v>
      </c>
      <c r="E2241" s="479" t="s">
        <v>1249</v>
      </c>
    </row>
    <row r="2242" spans="1:5" ht="26.2" customHeight="1" x14ac:dyDescent="0.25">
      <c r="A2242" s="478" t="s">
        <v>7586</v>
      </c>
      <c r="B2242" s="479" t="s">
        <v>7587</v>
      </c>
      <c r="C2242" s="480" t="s">
        <v>262</v>
      </c>
      <c r="D2242" s="481">
        <v>1423.18</v>
      </c>
      <c r="E2242" s="479" t="s">
        <v>1249</v>
      </c>
    </row>
    <row r="2243" spans="1:5" ht="26.2" customHeight="1" x14ac:dyDescent="0.25">
      <c r="A2243" s="478" t="s">
        <v>7588</v>
      </c>
      <c r="B2243" s="479" t="s">
        <v>7589</v>
      </c>
      <c r="C2243" s="480" t="s">
        <v>267</v>
      </c>
      <c r="D2243" s="481">
        <v>66500</v>
      </c>
      <c r="E2243" s="479" t="s">
        <v>6240</v>
      </c>
    </row>
    <row r="2244" spans="1:5" ht="26.2" customHeight="1" x14ac:dyDescent="0.25">
      <c r="A2244" s="478" t="s">
        <v>7590</v>
      </c>
      <c r="B2244" s="479" t="s">
        <v>7591</v>
      </c>
      <c r="C2244" s="480" t="s">
        <v>14</v>
      </c>
      <c r="D2244" s="481">
        <v>22274141</v>
      </c>
      <c r="E2244" s="479" t="s">
        <v>1211</v>
      </c>
    </row>
    <row r="2245" spans="1:5" ht="26.2" customHeight="1" x14ac:dyDescent="0.25">
      <c r="A2245" s="478" t="s">
        <v>7592</v>
      </c>
      <c r="B2245" s="479" t="s">
        <v>7593</v>
      </c>
      <c r="C2245" s="480" t="s">
        <v>8</v>
      </c>
      <c r="D2245" s="481">
        <v>12502</v>
      </c>
      <c r="E2245" s="479" t="s">
        <v>714</v>
      </c>
    </row>
    <row r="2246" spans="1:5" ht="26.2" customHeight="1" x14ac:dyDescent="0.25">
      <c r="A2246" s="478" t="s">
        <v>7594</v>
      </c>
      <c r="B2246" s="479" t="s">
        <v>7595</v>
      </c>
      <c r="C2246" s="480" t="s">
        <v>267</v>
      </c>
      <c r="D2246" s="481">
        <v>60000</v>
      </c>
      <c r="E2246" s="479" t="s">
        <v>2188</v>
      </c>
    </row>
    <row r="2247" spans="1:5" ht="26.2" customHeight="1" x14ac:dyDescent="0.25">
      <c r="A2247" s="478" t="s">
        <v>7596</v>
      </c>
      <c r="B2247" s="479" t="s">
        <v>7597</v>
      </c>
      <c r="C2247" s="480" t="s">
        <v>267</v>
      </c>
      <c r="D2247" s="481">
        <v>34685</v>
      </c>
      <c r="E2247" s="479" t="s">
        <v>721</v>
      </c>
    </row>
    <row r="2248" spans="1:5" ht="26.2" customHeight="1" x14ac:dyDescent="0.25">
      <c r="A2248" s="478" t="s">
        <v>7598</v>
      </c>
      <c r="B2248" s="479" t="s">
        <v>7599</v>
      </c>
      <c r="C2248" s="480" t="s">
        <v>265</v>
      </c>
      <c r="D2248" s="481">
        <v>191600</v>
      </c>
      <c r="E2248" s="479" t="s">
        <v>1170</v>
      </c>
    </row>
    <row r="2249" spans="1:5" ht="26.2" customHeight="1" x14ac:dyDescent="0.25">
      <c r="A2249" s="478" t="s">
        <v>7600</v>
      </c>
      <c r="B2249" s="479" t="s">
        <v>7601</v>
      </c>
      <c r="C2249" s="480" t="s">
        <v>21</v>
      </c>
      <c r="D2249" s="481">
        <v>7117.29</v>
      </c>
      <c r="E2249" s="479" t="s">
        <v>7602</v>
      </c>
    </row>
    <row r="2250" spans="1:5" ht="26.2" customHeight="1" x14ac:dyDescent="0.25">
      <c r="A2250" s="478" t="s">
        <v>7603</v>
      </c>
      <c r="B2250" s="479" t="s">
        <v>4667</v>
      </c>
      <c r="C2250" s="480" t="s">
        <v>256</v>
      </c>
      <c r="D2250" s="481">
        <v>2000</v>
      </c>
      <c r="E2250" s="479" t="s">
        <v>4871</v>
      </c>
    </row>
    <row r="2251" spans="1:5" ht="26.2" customHeight="1" x14ac:dyDescent="0.25">
      <c r="A2251" s="864" t="s">
        <v>7604</v>
      </c>
      <c r="B2251" s="865" t="s">
        <v>4669</v>
      </c>
      <c r="C2251" s="866" t="s">
        <v>262</v>
      </c>
      <c r="D2251" s="867">
        <v>440</v>
      </c>
      <c r="E2251" s="865" t="s">
        <v>4871</v>
      </c>
    </row>
    <row r="2252" spans="1:5" ht="26.2" customHeight="1" x14ac:dyDescent="0.25">
      <c r="A2252" s="493" t="s">
        <v>7605</v>
      </c>
      <c r="B2252" s="861" t="s">
        <v>7606</v>
      </c>
      <c r="C2252" s="862" t="s">
        <v>267</v>
      </c>
      <c r="D2252" s="863">
        <v>153390.15</v>
      </c>
      <c r="E2252" s="861" t="s">
        <v>2225</v>
      </c>
    </row>
    <row r="2253" spans="1:5" ht="26.2" customHeight="1" x14ac:dyDescent="0.25">
      <c r="A2253" s="478" t="s">
        <v>7607</v>
      </c>
      <c r="B2253" s="479" t="s">
        <v>7608</v>
      </c>
      <c r="C2253" s="480" t="s">
        <v>267</v>
      </c>
      <c r="D2253" s="481">
        <v>100000</v>
      </c>
      <c r="E2253" s="479" t="s">
        <v>7609</v>
      </c>
    </row>
    <row r="2254" spans="1:5" ht="26.2" customHeight="1" x14ac:dyDescent="0.25">
      <c r="A2254" s="478" t="s">
        <v>7610</v>
      </c>
      <c r="B2254" s="479" t="s">
        <v>7611</v>
      </c>
      <c r="C2254" s="480" t="s">
        <v>267</v>
      </c>
      <c r="D2254" s="481">
        <v>4000</v>
      </c>
      <c r="E2254" s="479" t="s">
        <v>6234</v>
      </c>
    </row>
    <row r="2255" spans="1:5" ht="26.2" customHeight="1" x14ac:dyDescent="0.25">
      <c r="A2255" s="478" t="s">
        <v>7612</v>
      </c>
      <c r="B2255" s="479" t="s">
        <v>7613</v>
      </c>
      <c r="C2255" s="480" t="s">
        <v>13</v>
      </c>
      <c r="D2255" s="481">
        <v>19100</v>
      </c>
      <c r="E2255" s="479" t="s">
        <v>2148</v>
      </c>
    </row>
    <row r="2256" spans="1:5" ht="26.2" customHeight="1" x14ac:dyDescent="0.25">
      <c r="A2256" s="478" t="s">
        <v>7614</v>
      </c>
      <c r="B2256" s="479" t="s">
        <v>7615</v>
      </c>
      <c r="C2256" s="480" t="s">
        <v>256</v>
      </c>
      <c r="D2256" s="481">
        <v>12000</v>
      </c>
      <c r="E2256" s="479" t="s">
        <v>7616</v>
      </c>
    </row>
    <row r="2257" spans="1:5" ht="26.2" customHeight="1" x14ac:dyDescent="0.25">
      <c r="A2257" s="478" t="s">
        <v>7617</v>
      </c>
      <c r="B2257" s="479" t="s">
        <v>7615</v>
      </c>
      <c r="C2257" s="480" t="s">
        <v>262</v>
      </c>
      <c r="D2257" s="481">
        <v>2640</v>
      </c>
      <c r="E2257" s="479" t="s">
        <v>7616</v>
      </c>
    </row>
    <row r="2258" spans="1:5" ht="26.2" customHeight="1" x14ac:dyDescent="0.25">
      <c r="A2258" s="478" t="s">
        <v>7618</v>
      </c>
      <c r="B2258" s="479" t="s">
        <v>7619</v>
      </c>
      <c r="C2258" s="480" t="s">
        <v>258</v>
      </c>
      <c r="D2258" s="481">
        <v>141.69999999999999</v>
      </c>
      <c r="E2258" s="479" t="s">
        <v>4459</v>
      </c>
    </row>
    <row r="2259" spans="1:5" ht="26.2" customHeight="1" x14ac:dyDescent="0.25">
      <c r="A2259" s="478" t="s">
        <v>7620</v>
      </c>
      <c r="B2259" s="479" t="s">
        <v>7621</v>
      </c>
      <c r="C2259" s="480" t="s">
        <v>258</v>
      </c>
      <c r="D2259" s="481">
        <v>16.25</v>
      </c>
      <c r="E2259" s="479" t="s">
        <v>7622</v>
      </c>
    </row>
    <row r="2260" spans="1:5" ht="26.2" customHeight="1" x14ac:dyDescent="0.25">
      <c r="A2260" s="478" t="s">
        <v>7623</v>
      </c>
      <c r="B2260" s="479" t="s">
        <v>7624</v>
      </c>
      <c r="C2260" s="480" t="s">
        <v>258</v>
      </c>
      <c r="D2260" s="481">
        <v>20.8</v>
      </c>
      <c r="E2260" s="479" t="s">
        <v>7625</v>
      </c>
    </row>
    <row r="2261" spans="1:5" ht="26.2" customHeight="1" x14ac:dyDescent="0.25">
      <c r="A2261" s="478" t="s">
        <v>7626</v>
      </c>
      <c r="B2261" s="479" t="s">
        <v>7627</v>
      </c>
      <c r="C2261" s="480" t="s">
        <v>258</v>
      </c>
      <c r="D2261" s="481">
        <v>26</v>
      </c>
      <c r="E2261" s="479" t="s">
        <v>7628</v>
      </c>
    </row>
    <row r="2262" spans="1:5" ht="26.2" customHeight="1" x14ac:dyDescent="0.25">
      <c r="A2262" s="478" t="s">
        <v>7629</v>
      </c>
      <c r="B2262" s="479" t="s">
        <v>7630</v>
      </c>
      <c r="C2262" s="480" t="s">
        <v>256</v>
      </c>
      <c r="D2262" s="481">
        <v>40000</v>
      </c>
      <c r="E2262" s="479" t="s">
        <v>4428</v>
      </c>
    </row>
    <row r="2263" spans="1:5" ht="26.2" customHeight="1" x14ac:dyDescent="0.25">
      <c r="A2263" s="478" t="s">
        <v>7631</v>
      </c>
      <c r="B2263" s="479" t="s">
        <v>7632</v>
      </c>
      <c r="C2263" s="480" t="s">
        <v>262</v>
      </c>
      <c r="D2263" s="481">
        <v>8800</v>
      </c>
      <c r="E2263" s="479" t="s">
        <v>4428</v>
      </c>
    </row>
    <row r="2264" spans="1:5" ht="26.2" customHeight="1" x14ac:dyDescent="0.25">
      <c r="A2264" s="478" t="s">
        <v>7633</v>
      </c>
      <c r="B2264" s="479" t="s">
        <v>7634</v>
      </c>
      <c r="C2264" s="480" t="s">
        <v>258</v>
      </c>
      <c r="D2264" s="481">
        <v>12000</v>
      </c>
      <c r="E2264" s="479" t="s">
        <v>5367</v>
      </c>
    </row>
    <row r="2265" spans="1:5" ht="26.2" customHeight="1" x14ac:dyDescent="0.25">
      <c r="A2265" s="478" t="s">
        <v>7635</v>
      </c>
      <c r="B2265" s="479" t="s">
        <v>7634</v>
      </c>
      <c r="C2265" s="480" t="s">
        <v>262</v>
      </c>
      <c r="D2265" s="481">
        <v>2640</v>
      </c>
      <c r="E2265" s="479" t="s">
        <v>5367</v>
      </c>
    </row>
    <row r="2266" spans="1:5" ht="26.2" customHeight="1" x14ac:dyDescent="0.25">
      <c r="A2266" s="478" t="s">
        <v>7636</v>
      </c>
      <c r="B2266" s="479" t="s">
        <v>7637</v>
      </c>
      <c r="C2266" s="480" t="s">
        <v>13</v>
      </c>
      <c r="D2266" s="481">
        <v>18782.75</v>
      </c>
      <c r="E2266" s="479" t="s">
        <v>715</v>
      </c>
    </row>
    <row r="2267" spans="1:5" ht="26.2" customHeight="1" x14ac:dyDescent="0.25">
      <c r="A2267" s="478" t="s">
        <v>7638</v>
      </c>
      <c r="B2267" s="479" t="s">
        <v>7639</v>
      </c>
      <c r="C2267" s="480" t="s">
        <v>257</v>
      </c>
      <c r="D2267" s="481">
        <v>250.41</v>
      </c>
      <c r="E2267" s="479" t="s">
        <v>7640</v>
      </c>
    </row>
    <row r="2268" spans="1:5" ht="26.2" customHeight="1" x14ac:dyDescent="0.25">
      <c r="A2268" s="478" t="s">
        <v>7641</v>
      </c>
      <c r="B2268" s="479" t="s">
        <v>7642</v>
      </c>
      <c r="C2268" s="480" t="s">
        <v>262</v>
      </c>
      <c r="D2268" s="481">
        <v>55.09</v>
      </c>
      <c r="E2268" s="479" t="s">
        <v>7640</v>
      </c>
    </row>
    <row r="2269" spans="1:5" ht="26.2" customHeight="1" x14ac:dyDescent="0.25">
      <c r="A2269" s="478" t="s">
        <v>7643</v>
      </c>
      <c r="B2269" s="479" t="s">
        <v>7644</v>
      </c>
      <c r="C2269" s="480" t="s">
        <v>258</v>
      </c>
      <c r="D2269" s="481">
        <v>300</v>
      </c>
      <c r="E2269" s="479" t="s">
        <v>7645</v>
      </c>
    </row>
    <row r="2270" spans="1:5" ht="26.2" customHeight="1" x14ac:dyDescent="0.25">
      <c r="A2270" s="478" t="s">
        <v>7646</v>
      </c>
      <c r="B2270" s="479" t="s">
        <v>7647</v>
      </c>
      <c r="C2270" s="480" t="s">
        <v>262</v>
      </c>
      <c r="D2270" s="481">
        <v>66</v>
      </c>
      <c r="E2270" s="479" t="s">
        <v>7645</v>
      </c>
    </row>
    <row r="2271" spans="1:5" ht="26.2" customHeight="1" x14ac:dyDescent="0.25">
      <c r="A2271" s="478" t="s">
        <v>7648</v>
      </c>
      <c r="B2271" s="479" t="s">
        <v>7649</v>
      </c>
      <c r="C2271" s="480" t="s">
        <v>256</v>
      </c>
      <c r="D2271" s="481">
        <v>12000</v>
      </c>
      <c r="E2271" s="479" t="s">
        <v>4587</v>
      </c>
    </row>
    <row r="2272" spans="1:5" ht="26.2" customHeight="1" x14ac:dyDescent="0.25">
      <c r="A2272" s="478" t="s">
        <v>7650</v>
      </c>
      <c r="B2272" s="479" t="s">
        <v>7651</v>
      </c>
      <c r="C2272" s="480" t="s">
        <v>262</v>
      </c>
      <c r="D2272" s="481">
        <v>2640</v>
      </c>
      <c r="E2272" s="479" t="s">
        <v>4587</v>
      </c>
    </row>
    <row r="2273" spans="1:5" ht="26.2" customHeight="1" x14ac:dyDescent="0.25">
      <c r="A2273" s="478" t="s">
        <v>7652</v>
      </c>
      <c r="B2273" s="479" t="s">
        <v>7653</v>
      </c>
      <c r="C2273" s="480" t="s">
        <v>258</v>
      </c>
      <c r="D2273" s="481">
        <v>400</v>
      </c>
      <c r="E2273" s="479" t="s">
        <v>2256</v>
      </c>
    </row>
    <row r="2274" spans="1:5" ht="26.2" customHeight="1" x14ac:dyDescent="0.25">
      <c r="A2274" s="478" t="s">
        <v>7654</v>
      </c>
      <c r="B2274" s="479" t="s">
        <v>7655</v>
      </c>
      <c r="C2274" s="480" t="s">
        <v>262</v>
      </c>
      <c r="D2274" s="481">
        <v>88</v>
      </c>
      <c r="E2274" s="479" t="s">
        <v>2256</v>
      </c>
    </row>
    <row r="2275" spans="1:5" ht="26.2" customHeight="1" x14ac:dyDescent="0.25">
      <c r="A2275" s="478" t="s">
        <v>7656</v>
      </c>
      <c r="B2275" s="479" t="s">
        <v>7657</v>
      </c>
      <c r="C2275" s="480" t="s">
        <v>273</v>
      </c>
      <c r="D2275" s="481">
        <v>415489.6</v>
      </c>
      <c r="E2275" s="479" t="s">
        <v>1211</v>
      </c>
    </row>
    <row r="2276" spans="1:5" ht="26.2" customHeight="1" x14ac:dyDescent="0.25">
      <c r="A2276" s="478" t="s">
        <v>7658</v>
      </c>
      <c r="B2276" s="479" t="s">
        <v>7659</v>
      </c>
      <c r="C2276" s="480" t="s">
        <v>8</v>
      </c>
      <c r="D2276" s="481">
        <v>24000</v>
      </c>
      <c r="E2276" s="479" t="s">
        <v>2181</v>
      </c>
    </row>
    <row r="2277" spans="1:5" ht="26.2" customHeight="1" x14ac:dyDescent="0.25">
      <c r="A2277" s="478" t="s">
        <v>7660</v>
      </c>
      <c r="B2277" s="479" t="s">
        <v>7661</v>
      </c>
      <c r="C2277" s="480" t="s">
        <v>8</v>
      </c>
      <c r="D2277" s="481">
        <v>24000</v>
      </c>
      <c r="E2277" s="479" t="s">
        <v>2181</v>
      </c>
    </row>
    <row r="2278" spans="1:5" ht="26.2" customHeight="1" x14ac:dyDescent="0.25">
      <c r="A2278" s="478" t="s">
        <v>7662</v>
      </c>
      <c r="B2278" s="479" t="s">
        <v>7663</v>
      </c>
      <c r="C2278" s="480" t="s">
        <v>8</v>
      </c>
      <c r="D2278" s="481">
        <v>24000</v>
      </c>
      <c r="E2278" s="479" t="s">
        <v>722</v>
      </c>
    </row>
    <row r="2279" spans="1:5" ht="26.2" customHeight="1" x14ac:dyDescent="0.25">
      <c r="A2279" s="478" t="s">
        <v>7664</v>
      </c>
      <c r="B2279" s="479" t="s">
        <v>7665</v>
      </c>
      <c r="C2279" s="480" t="s">
        <v>258</v>
      </c>
      <c r="D2279" s="481">
        <v>300</v>
      </c>
      <c r="E2279" s="479" t="s">
        <v>7666</v>
      </c>
    </row>
    <row r="2280" spans="1:5" ht="26.2" customHeight="1" x14ac:dyDescent="0.25">
      <c r="A2280" s="478" t="s">
        <v>7667</v>
      </c>
      <c r="B2280" s="479" t="s">
        <v>7668</v>
      </c>
      <c r="C2280" s="480" t="s">
        <v>262</v>
      </c>
      <c r="D2280" s="481">
        <v>66</v>
      </c>
      <c r="E2280" s="479" t="s">
        <v>7666</v>
      </c>
    </row>
    <row r="2281" spans="1:5" ht="26.2" customHeight="1" x14ac:dyDescent="0.25">
      <c r="A2281" s="478" t="s">
        <v>7669</v>
      </c>
      <c r="B2281" s="479" t="s">
        <v>7670</v>
      </c>
      <c r="C2281" s="480" t="s">
        <v>258</v>
      </c>
      <c r="D2281" s="481">
        <v>1500</v>
      </c>
      <c r="E2281" s="479" t="s">
        <v>7671</v>
      </c>
    </row>
    <row r="2282" spans="1:5" ht="26.2" customHeight="1" x14ac:dyDescent="0.25">
      <c r="A2282" s="478" t="s">
        <v>7672</v>
      </c>
      <c r="B2282" s="479" t="s">
        <v>7673</v>
      </c>
      <c r="C2282" s="480" t="s">
        <v>262</v>
      </c>
      <c r="D2282" s="481">
        <v>330</v>
      </c>
      <c r="E2282" s="479" t="s">
        <v>7671</v>
      </c>
    </row>
    <row r="2283" spans="1:5" ht="26.2" customHeight="1" x14ac:dyDescent="0.25">
      <c r="A2283" s="478" t="s">
        <v>7674</v>
      </c>
      <c r="B2283" s="479" t="s">
        <v>7675</v>
      </c>
      <c r="C2283" s="480" t="s">
        <v>267</v>
      </c>
      <c r="D2283" s="481">
        <v>298639.46000000002</v>
      </c>
      <c r="E2283" s="479" t="s">
        <v>6236</v>
      </c>
    </row>
    <row r="2284" spans="1:5" ht="26.2" customHeight="1" x14ac:dyDescent="0.25">
      <c r="A2284" s="478" t="s">
        <v>7676</v>
      </c>
      <c r="B2284" s="479" t="s">
        <v>7677</v>
      </c>
      <c r="C2284" s="480" t="s">
        <v>267</v>
      </c>
      <c r="D2284" s="481">
        <v>73609.2</v>
      </c>
      <c r="E2284" s="479" t="s">
        <v>1550</v>
      </c>
    </row>
    <row r="2285" spans="1:5" ht="26.2" customHeight="1" x14ac:dyDescent="0.25">
      <c r="A2285" s="478" t="s">
        <v>7678</v>
      </c>
      <c r="B2285" s="479" t="s">
        <v>7679</v>
      </c>
      <c r="C2285" s="480" t="s">
        <v>1565</v>
      </c>
      <c r="D2285" s="481">
        <v>150417.35</v>
      </c>
      <c r="E2285" s="479" t="s">
        <v>7680</v>
      </c>
    </row>
    <row r="2286" spans="1:5" ht="26.2" customHeight="1" x14ac:dyDescent="0.25">
      <c r="A2286" s="478" t="s">
        <v>7681</v>
      </c>
      <c r="B2286" s="479" t="s">
        <v>7682</v>
      </c>
      <c r="C2286" s="480" t="s">
        <v>267</v>
      </c>
      <c r="D2286" s="481">
        <v>16500</v>
      </c>
      <c r="E2286" s="479" t="s">
        <v>1467</v>
      </c>
    </row>
    <row r="2287" spans="1:5" ht="26.2" customHeight="1" x14ac:dyDescent="0.25">
      <c r="A2287" s="478" t="s">
        <v>7683</v>
      </c>
      <c r="B2287" s="479" t="s">
        <v>7684</v>
      </c>
      <c r="C2287" s="480" t="s">
        <v>267</v>
      </c>
      <c r="D2287" s="481">
        <v>7700</v>
      </c>
      <c r="E2287" s="479" t="s">
        <v>1467</v>
      </c>
    </row>
    <row r="2288" spans="1:5" ht="26.2" customHeight="1" x14ac:dyDescent="0.25">
      <c r="A2288" s="478" t="s">
        <v>7685</v>
      </c>
      <c r="B2288" s="479" t="s">
        <v>7686</v>
      </c>
      <c r="C2288" s="480" t="s">
        <v>265</v>
      </c>
      <c r="D2288" s="481">
        <v>63830</v>
      </c>
      <c r="E2288" s="479" t="s">
        <v>7687</v>
      </c>
    </row>
    <row r="2289" spans="1:5" ht="26.2" customHeight="1" x14ac:dyDescent="0.25">
      <c r="A2289" s="478" t="s">
        <v>7688</v>
      </c>
      <c r="B2289" s="479" t="s">
        <v>7689</v>
      </c>
      <c r="C2289" s="480" t="s">
        <v>256</v>
      </c>
      <c r="D2289" s="481">
        <v>1434.43</v>
      </c>
      <c r="E2289" s="479" t="s">
        <v>5032</v>
      </c>
    </row>
    <row r="2290" spans="1:5" ht="26.2" customHeight="1" x14ac:dyDescent="0.25">
      <c r="A2290" s="478" t="s">
        <v>7690</v>
      </c>
      <c r="B2290" s="479" t="s">
        <v>7689</v>
      </c>
      <c r="C2290" s="480" t="s">
        <v>262</v>
      </c>
      <c r="D2290" s="481">
        <v>315.57</v>
      </c>
      <c r="E2290" s="479" t="s">
        <v>5032</v>
      </c>
    </row>
    <row r="2291" spans="1:5" ht="26.2" customHeight="1" x14ac:dyDescent="0.25">
      <c r="A2291" s="478" t="s">
        <v>7691</v>
      </c>
      <c r="B2291" s="479" t="s">
        <v>7692</v>
      </c>
      <c r="C2291" s="480" t="s">
        <v>256</v>
      </c>
      <c r="D2291" s="481">
        <v>1980</v>
      </c>
      <c r="E2291" s="479" t="s">
        <v>7693</v>
      </c>
    </row>
    <row r="2292" spans="1:5" ht="26.2" customHeight="1" x14ac:dyDescent="0.25">
      <c r="A2292" s="478" t="s">
        <v>7694</v>
      </c>
      <c r="B2292" s="479" t="s">
        <v>7692</v>
      </c>
      <c r="C2292" s="480" t="s">
        <v>262</v>
      </c>
      <c r="D2292" s="481">
        <v>435.6</v>
      </c>
      <c r="E2292" s="479" t="s">
        <v>7693</v>
      </c>
    </row>
    <row r="2293" spans="1:5" ht="26.2" customHeight="1" x14ac:dyDescent="0.25">
      <c r="A2293" s="478" t="s">
        <v>7695</v>
      </c>
      <c r="B2293" s="479" t="s">
        <v>7696</v>
      </c>
      <c r="C2293" s="480" t="s">
        <v>256</v>
      </c>
      <c r="D2293" s="481">
        <v>2000</v>
      </c>
      <c r="E2293" s="479" t="s">
        <v>2145</v>
      </c>
    </row>
    <row r="2294" spans="1:5" ht="26.2" customHeight="1" x14ac:dyDescent="0.25">
      <c r="A2294" s="478" t="s">
        <v>7697</v>
      </c>
      <c r="B2294" s="479" t="s">
        <v>7696</v>
      </c>
      <c r="C2294" s="480" t="s">
        <v>262</v>
      </c>
      <c r="D2294" s="481">
        <v>440</v>
      </c>
      <c r="E2294" s="479" t="s">
        <v>2145</v>
      </c>
    </row>
    <row r="2295" spans="1:5" ht="26.2" customHeight="1" x14ac:dyDescent="0.25">
      <c r="A2295" s="478" t="s">
        <v>7698</v>
      </c>
      <c r="B2295" s="479" t="s">
        <v>7699</v>
      </c>
      <c r="C2295" s="480" t="s">
        <v>268</v>
      </c>
      <c r="D2295" s="481">
        <v>167921.6</v>
      </c>
      <c r="E2295" s="479" t="s">
        <v>2269</v>
      </c>
    </row>
    <row r="2296" spans="1:5" ht="26.2" customHeight="1" x14ac:dyDescent="0.25">
      <c r="A2296" s="478" t="s">
        <v>7700</v>
      </c>
      <c r="B2296" s="479" t="s">
        <v>3853</v>
      </c>
      <c r="C2296" s="480" t="s">
        <v>256</v>
      </c>
      <c r="D2296" s="481">
        <v>8000</v>
      </c>
      <c r="E2296" s="479" t="s">
        <v>2174</v>
      </c>
    </row>
    <row r="2297" spans="1:5" ht="26.2" customHeight="1" x14ac:dyDescent="0.25">
      <c r="A2297" s="478" t="s">
        <v>7701</v>
      </c>
      <c r="B2297" s="479" t="s">
        <v>3856</v>
      </c>
      <c r="C2297" s="480" t="s">
        <v>262</v>
      </c>
      <c r="D2297" s="481">
        <v>1760</v>
      </c>
      <c r="E2297" s="479" t="s">
        <v>2174</v>
      </c>
    </row>
    <row r="2298" spans="1:5" ht="26.2" customHeight="1" x14ac:dyDescent="0.25">
      <c r="A2298" s="478" t="s">
        <v>7702</v>
      </c>
      <c r="B2298" s="479" t="s">
        <v>7703</v>
      </c>
      <c r="C2298" s="480" t="s">
        <v>256</v>
      </c>
      <c r="D2298" s="481">
        <v>32000</v>
      </c>
      <c r="E2298" s="479" t="s">
        <v>3849</v>
      </c>
    </row>
    <row r="2299" spans="1:5" ht="26.2" customHeight="1" x14ac:dyDescent="0.25">
      <c r="A2299" s="478" t="s">
        <v>7704</v>
      </c>
      <c r="B2299" s="479" t="s">
        <v>7705</v>
      </c>
      <c r="C2299" s="480" t="s">
        <v>262</v>
      </c>
      <c r="D2299" s="481">
        <v>7040</v>
      </c>
      <c r="E2299" s="479" t="s">
        <v>3849</v>
      </c>
    </row>
    <row r="2300" spans="1:5" ht="26.2" customHeight="1" x14ac:dyDescent="0.25">
      <c r="A2300" s="478" t="s">
        <v>7706</v>
      </c>
      <c r="B2300" s="479" t="s">
        <v>7707</v>
      </c>
      <c r="C2300" s="480" t="s">
        <v>266</v>
      </c>
      <c r="D2300" s="481">
        <v>217320</v>
      </c>
      <c r="E2300" s="479" t="s">
        <v>1331</v>
      </c>
    </row>
    <row r="2301" spans="1:5" ht="26.2" customHeight="1" x14ac:dyDescent="0.25">
      <c r="A2301" s="864" t="s">
        <v>7708</v>
      </c>
      <c r="B2301" s="865" t="s">
        <v>7709</v>
      </c>
      <c r="C2301" s="866" t="s">
        <v>256</v>
      </c>
      <c r="D2301" s="867">
        <v>14700</v>
      </c>
      <c r="E2301" s="865" t="s">
        <v>7710</v>
      </c>
    </row>
    <row r="2302" spans="1:5" ht="26.2" customHeight="1" x14ac:dyDescent="0.25">
      <c r="A2302" s="493" t="s">
        <v>7711</v>
      </c>
      <c r="B2302" s="861" t="s">
        <v>7712</v>
      </c>
      <c r="C2302" s="862" t="s">
        <v>267</v>
      </c>
      <c r="D2302" s="863">
        <v>7500</v>
      </c>
      <c r="E2302" s="861" t="s">
        <v>4401</v>
      </c>
    </row>
    <row r="2303" spans="1:5" ht="26.2" customHeight="1" x14ac:dyDescent="0.25">
      <c r="A2303" s="478" t="s">
        <v>7713</v>
      </c>
      <c r="B2303" s="479" t="s">
        <v>7714</v>
      </c>
      <c r="C2303" s="480" t="s">
        <v>256</v>
      </c>
      <c r="D2303" s="481">
        <v>7377.05</v>
      </c>
      <c r="E2303" s="479" t="s">
        <v>7715</v>
      </c>
    </row>
    <row r="2304" spans="1:5" ht="26.2" customHeight="1" x14ac:dyDescent="0.25">
      <c r="A2304" s="478" t="s">
        <v>7716</v>
      </c>
      <c r="B2304" s="479" t="s">
        <v>7717</v>
      </c>
      <c r="C2304" s="480" t="s">
        <v>262</v>
      </c>
      <c r="D2304" s="481">
        <v>1622.95</v>
      </c>
      <c r="E2304" s="479" t="s">
        <v>7715</v>
      </c>
    </row>
    <row r="2305" spans="1:5" ht="26.2" customHeight="1" x14ac:dyDescent="0.25">
      <c r="A2305" s="478" t="s">
        <v>7718</v>
      </c>
      <c r="B2305" s="479" t="s">
        <v>7719</v>
      </c>
      <c r="C2305" s="480" t="s">
        <v>256</v>
      </c>
      <c r="D2305" s="481">
        <v>6000</v>
      </c>
      <c r="E2305" s="479" t="s">
        <v>4994</v>
      </c>
    </row>
    <row r="2306" spans="1:5" ht="26.2" customHeight="1" x14ac:dyDescent="0.25">
      <c r="A2306" s="478" t="s">
        <v>7720</v>
      </c>
      <c r="B2306" s="479" t="s">
        <v>7721</v>
      </c>
      <c r="C2306" s="480" t="s">
        <v>262</v>
      </c>
      <c r="D2306" s="481">
        <v>1320</v>
      </c>
      <c r="E2306" s="479" t="s">
        <v>4994</v>
      </c>
    </row>
    <row r="2307" spans="1:5" ht="26.2" customHeight="1" x14ac:dyDescent="0.25">
      <c r="A2307" s="478" t="s">
        <v>7722</v>
      </c>
      <c r="B2307" s="479" t="s">
        <v>7723</v>
      </c>
      <c r="C2307" s="480" t="s">
        <v>267</v>
      </c>
      <c r="D2307" s="481">
        <v>3000</v>
      </c>
      <c r="E2307" s="479" t="s">
        <v>6232</v>
      </c>
    </row>
    <row r="2308" spans="1:5" ht="26.2" customHeight="1" x14ac:dyDescent="0.25">
      <c r="A2308" s="478" t="s">
        <v>7724</v>
      </c>
      <c r="B2308" s="479" t="s">
        <v>7725</v>
      </c>
      <c r="C2308" s="480" t="s">
        <v>256</v>
      </c>
      <c r="D2308" s="481">
        <v>15000</v>
      </c>
      <c r="E2308" s="479" t="s">
        <v>7726</v>
      </c>
    </row>
    <row r="2309" spans="1:5" ht="26.2" customHeight="1" x14ac:dyDescent="0.25">
      <c r="A2309" s="478" t="s">
        <v>7727</v>
      </c>
      <c r="B2309" s="479" t="s">
        <v>7728</v>
      </c>
      <c r="C2309" s="480" t="s">
        <v>256</v>
      </c>
      <c r="D2309" s="481">
        <v>2000</v>
      </c>
      <c r="E2309" s="479" t="s">
        <v>7729</v>
      </c>
    </row>
    <row r="2310" spans="1:5" ht="26.2" customHeight="1" x14ac:dyDescent="0.25">
      <c r="A2310" s="478" t="s">
        <v>7730</v>
      </c>
      <c r="B2310" s="479" t="s">
        <v>7731</v>
      </c>
      <c r="C2310" s="480" t="s">
        <v>256</v>
      </c>
      <c r="D2310" s="481">
        <v>5000</v>
      </c>
      <c r="E2310" s="479" t="s">
        <v>7732</v>
      </c>
    </row>
    <row r="2311" spans="1:5" ht="26.2" customHeight="1" x14ac:dyDescent="0.25">
      <c r="A2311" s="478" t="s">
        <v>7733</v>
      </c>
      <c r="B2311" s="479" t="s">
        <v>7731</v>
      </c>
      <c r="C2311" s="480" t="s">
        <v>262</v>
      </c>
      <c r="D2311" s="481">
        <v>1100</v>
      </c>
      <c r="E2311" s="479" t="s">
        <v>7732</v>
      </c>
    </row>
    <row r="2312" spans="1:5" ht="26.2" customHeight="1" x14ac:dyDescent="0.25">
      <c r="A2312" s="478" t="s">
        <v>7734</v>
      </c>
      <c r="B2312" s="479" t="s">
        <v>7735</v>
      </c>
      <c r="C2312" s="480" t="s">
        <v>267</v>
      </c>
      <c r="D2312" s="481">
        <v>88093</v>
      </c>
      <c r="E2312" s="479" t="s">
        <v>1468</v>
      </c>
    </row>
    <row r="2313" spans="1:5" ht="26.2" customHeight="1" x14ac:dyDescent="0.25">
      <c r="A2313" s="478" t="s">
        <v>7736</v>
      </c>
      <c r="B2313" s="479" t="s">
        <v>7737</v>
      </c>
      <c r="C2313" s="480" t="s">
        <v>267</v>
      </c>
      <c r="D2313" s="481">
        <v>2280</v>
      </c>
      <c r="E2313" s="479" t="s">
        <v>696</v>
      </c>
    </row>
    <row r="2314" spans="1:5" ht="26.2" customHeight="1" x14ac:dyDescent="0.25">
      <c r="A2314" s="478" t="s">
        <v>7738</v>
      </c>
      <c r="B2314" s="479" t="s">
        <v>7739</v>
      </c>
      <c r="C2314" s="480" t="s">
        <v>1565</v>
      </c>
      <c r="D2314" s="481">
        <v>744160</v>
      </c>
      <c r="E2314" s="479" t="s">
        <v>1170</v>
      </c>
    </row>
    <row r="2315" spans="1:5" ht="26.2" customHeight="1" x14ac:dyDescent="0.25">
      <c r="A2315" s="478" t="s">
        <v>7740</v>
      </c>
      <c r="B2315" s="479" t="s">
        <v>7741</v>
      </c>
      <c r="C2315" s="480" t="s">
        <v>1565</v>
      </c>
      <c r="D2315" s="481">
        <v>826880</v>
      </c>
      <c r="E2315" s="479" t="s">
        <v>1170</v>
      </c>
    </row>
    <row r="2316" spans="1:5" ht="26.2" customHeight="1" x14ac:dyDescent="0.25">
      <c r="A2316" s="478" t="s">
        <v>7742</v>
      </c>
      <c r="B2316" s="479" t="s">
        <v>7743</v>
      </c>
      <c r="C2316" s="480" t="s">
        <v>267</v>
      </c>
      <c r="D2316" s="481">
        <v>5000</v>
      </c>
      <c r="E2316" s="479" t="s">
        <v>696</v>
      </c>
    </row>
    <row r="2317" spans="1:5" ht="26.2" customHeight="1" x14ac:dyDescent="0.25">
      <c r="A2317" s="478" t="s">
        <v>7744</v>
      </c>
      <c r="B2317" s="479" t="s">
        <v>7745</v>
      </c>
      <c r="C2317" s="480" t="s">
        <v>256</v>
      </c>
      <c r="D2317" s="481">
        <v>12500</v>
      </c>
      <c r="E2317" s="479" t="s">
        <v>7746</v>
      </c>
    </row>
    <row r="2318" spans="1:5" ht="26.2" customHeight="1" x14ac:dyDescent="0.25">
      <c r="A2318" s="478" t="s">
        <v>7747</v>
      </c>
      <c r="B2318" s="479" t="s">
        <v>7748</v>
      </c>
      <c r="C2318" s="480" t="s">
        <v>262</v>
      </c>
      <c r="D2318" s="481">
        <v>2750</v>
      </c>
      <c r="E2318" s="479" t="s">
        <v>7746</v>
      </c>
    </row>
    <row r="2319" spans="1:5" ht="26.2" customHeight="1" x14ac:dyDescent="0.25">
      <c r="A2319" s="478" t="s">
        <v>7749</v>
      </c>
      <c r="B2319" s="479" t="s">
        <v>7750</v>
      </c>
      <c r="C2319" s="480" t="s">
        <v>256</v>
      </c>
      <c r="D2319" s="481">
        <v>7000</v>
      </c>
      <c r="E2319" s="479" t="s">
        <v>7746</v>
      </c>
    </row>
    <row r="2320" spans="1:5" ht="26.2" customHeight="1" x14ac:dyDescent="0.25">
      <c r="A2320" s="478" t="s">
        <v>7751</v>
      </c>
      <c r="B2320" s="479" t="s">
        <v>7752</v>
      </c>
      <c r="C2320" s="480" t="s">
        <v>262</v>
      </c>
      <c r="D2320" s="481">
        <v>1540</v>
      </c>
      <c r="E2320" s="479" t="s">
        <v>7746</v>
      </c>
    </row>
    <row r="2321" spans="1:5" ht="26.2" customHeight="1" x14ac:dyDescent="0.25">
      <c r="A2321" s="478" t="s">
        <v>7753</v>
      </c>
      <c r="B2321" s="479" t="s">
        <v>7754</v>
      </c>
      <c r="C2321" s="480" t="s">
        <v>273</v>
      </c>
      <c r="D2321" s="481">
        <v>280000</v>
      </c>
      <c r="E2321" s="479" t="s">
        <v>1211</v>
      </c>
    </row>
    <row r="2322" spans="1:5" ht="26.2" customHeight="1" x14ac:dyDescent="0.25">
      <c r="A2322" s="478" t="s">
        <v>7755</v>
      </c>
      <c r="B2322" s="479" t="s">
        <v>7756</v>
      </c>
      <c r="C2322" s="480" t="s">
        <v>256</v>
      </c>
      <c r="D2322" s="481">
        <v>40000</v>
      </c>
      <c r="E2322" s="479" t="s">
        <v>7757</v>
      </c>
    </row>
    <row r="2323" spans="1:5" ht="26.2" customHeight="1" x14ac:dyDescent="0.25">
      <c r="A2323" s="478" t="s">
        <v>7758</v>
      </c>
      <c r="B2323" s="479" t="s">
        <v>7759</v>
      </c>
      <c r="C2323" s="480" t="s">
        <v>262</v>
      </c>
      <c r="D2323" s="481">
        <v>8800</v>
      </c>
      <c r="E2323" s="479" t="s">
        <v>7757</v>
      </c>
    </row>
    <row r="2324" spans="1:5" ht="26.2" customHeight="1" x14ac:dyDescent="0.25">
      <c r="A2324" s="478" t="s">
        <v>7760</v>
      </c>
      <c r="B2324" s="479" t="s">
        <v>7761</v>
      </c>
      <c r="C2324" s="480" t="s">
        <v>267</v>
      </c>
      <c r="D2324" s="481">
        <v>4760</v>
      </c>
      <c r="E2324" s="479" t="s">
        <v>714</v>
      </c>
    </row>
    <row r="2325" spans="1:5" ht="26.2" customHeight="1" x14ac:dyDescent="0.25">
      <c r="A2325" s="478" t="s">
        <v>7762</v>
      </c>
      <c r="B2325" s="479" t="s">
        <v>7763</v>
      </c>
      <c r="C2325" s="480" t="s">
        <v>267</v>
      </c>
      <c r="D2325" s="481">
        <v>8750</v>
      </c>
      <c r="E2325" s="479" t="s">
        <v>714</v>
      </c>
    </row>
    <row r="2326" spans="1:5" ht="26.2" customHeight="1" x14ac:dyDescent="0.25">
      <c r="A2326" s="478" t="s">
        <v>7764</v>
      </c>
      <c r="B2326" s="479" t="s">
        <v>7765</v>
      </c>
      <c r="C2326" s="480" t="s">
        <v>267</v>
      </c>
      <c r="D2326" s="481">
        <v>5950</v>
      </c>
      <c r="E2326" s="479" t="s">
        <v>714</v>
      </c>
    </row>
    <row r="2327" spans="1:5" ht="26.2" customHeight="1" x14ac:dyDescent="0.25">
      <c r="A2327" s="478" t="s">
        <v>7766</v>
      </c>
      <c r="B2327" s="479" t="s">
        <v>7767</v>
      </c>
      <c r="C2327" s="480" t="s">
        <v>256</v>
      </c>
      <c r="D2327" s="481">
        <v>2250</v>
      </c>
      <c r="E2327" s="479" t="s">
        <v>7768</v>
      </c>
    </row>
    <row r="2328" spans="1:5" ht="26.2" customHeight="1" x14ac:dyDescent="0.25">
      <c r="A2328" s="478" t="s">
        <v>7769</v>
      </c>
      <c r="B2328" s="479" t="s">
        <v>7770</v>
      </c>
      <c r="C2328" s="480" t="s">
        <v>281</v>
      </c>
      <c r="D2328" s="481">
        <v>756.16</v>
      </c>
      <c r="E2328" s="479" t="s">
        <v>5275</v>
      </c>
    </row>
    <row r="2329" spans="1:5" ht="26.2" customHeight="1" x14ac:dyDescent="0.25">
      <c r="A2329" s="478" t="s">
        <v>7771</v>
      </c>
      <c r="B2329" s="479" t="s">
        <v>7772</v>
      </c>
      <c r="C2329" s="480" t="s">
        <v>256</v>
      </c>
      <c r="D2329" s="481">
        <v>24590.16</v>
      </c>
      <c r="E2329" s="479" t="s">
        <v>2209</v>
      </c>
    </row>
    <row r="2330" spans="1:5" ht="26.2" customHeight="1" x14ac:dyDescent="0.25">
      <c r="A2330" s="478" t="s">
        <v>7773</v>
      </c>
      <c r="B2330" s="479" t="s">
        <v>7774</v>
      </c>
      <c r="C2330" s="480" t="s">
        <v>262</v>
      </c>
      <c r="D2330" s="481">
        <v>5409.84</v>
      </c>
      <c r="E2330" s="479" t="s">
        <v>2209</v>
      </c>
    </row>
    <row r="2331" spans="1:5" ht="26.2" customHeight="1" x14ac:dyDescent="0.25">
      <c r="A2331" s="478" t="s">
        <v>7775</v>
      </c>
      <c r="B2331" s="479" t="s">
        <v>7776</v>
      </c>
      <c r="C2331" s="480" t="s">
        <v>8</v>
      </c>
      <c r="D2331" s="481">
        <v>30000</v>
      </c>
      <c r="E2331" s="479" t="s">
        <v>2167</v>
      </c>
    </row>
    <row r="2332" spans="1:5" ht="26.2" customHeight="1" x14ac:dyDescent="0.25">
      <c r="A2332" s="478" t="s">
        <v>7777</v>
      </c>
      <c r="B2332" s="479" t="s">
        <v>7778</v>
      </c>
      <c r="C2332" s="480" t="s">
        <v>256</v>
      </c>
      <c r="D2332" s="481">
        <v>3000</v>
      </c>
      <c r="E2332" s="479" t="s">
        <v>7779</v>
      </c>
    </row>
    <row r="2333" spans="1:5" ht="26.2" customHeight="1" x14ac:dyDescent="0.25">
      <c r="A2333" s="478" t="s">
        <v>7780</v>
      </c>
      <c r="B2333" s="479" t="s">
        <v>7781</v>
      </c>
      <c r="C2333" s="480" t="s">
        <v>256</v>
      </c>
      <c r="D2333" s="481">
        <v>15000</v>
      </c>
      <c r="E2333" s="479" t="s">
        <v>2153</v>
      </c>
    </row>
    <row r="2334" spans="1:5" ht="26.2" customHeight="1" x14ac:dyDescent="0.25">
      <c r="A2334" s="478" t="s">
        <v>7782</v>
      </c>
      <c r="B2334" s="479" t="s">
        <v>7783</v>
      </c>
      <c r="C2334" s="480" t="s">
        <v>262</v>
      </c>
      <c r="D2334" s="481">
        <v>3300</v>
      </c>
      <c r="E2334" s="479" t="s">
        <v>2153</v>
      </c>
    </row>
    <row r="2335" spans="1:5" ht="26.2" customHeight="1" x14ac:dyDescent="0.25">
      <c r="A2335" s="478" t="s">
        <v>7784</v>
      </c>
      <c r="B2335" s="479" t="s">
        <v>7785</v>
      </c>
      <c r="C2335" s="480" t="s">
        <v>258</v>
      </c>
      <c r="D2335" s="481">
        <v>188.52</v>
      </c>
      <c r="E2335" s="479" t="s">
        <v>7786</v>
      </c>
    </row>
    <row r="2336" spans="1:5" ht="26.2" customHeight="1" x14ac:dyDescent="0.25">
      <c r="A2336" s="478" t="s">
        <v>7787</v>
      </c>
      <c r="B2336" s="479" t="s">
        <v>7788</v>
      </c>
      <c r="C2336" s="480" t="s">
        <v>262</v>
      </c>
      <c r="D2336" s="481">
        <v>41.48</v>
      </c>
      <c r="E2336" s="479" t="s">
        <v>7786</v>
      </c>
    </row>
    <row r="2337" spans="1:5" ht="26.2" customHeight="1" x14ac:dyDescent="0.25">
      <c r="A2337" s="478" t="s">
        <v>7789</v>
      </c>
      <c r="B2337" s="479" t="s">
        <v>7790</v>
      </c>
      <c r="C2337" s="480" t="s">
        <v>258</v>
      </c>
      <c r="D2337" s="481">
        <v>1200</v>
      </c>
      <c r="E2337" s="479" t="s">
        <v>7791</v>
      </c>
    </row>
    <row r="2338" spans="1:5" ht="26.2" customHeight="1" x14ac:dyDescent="0.25">
      <c r="A2338" s="478" t="s">
        <v>7792</v>
      </c>
      <c r="B2338" s="479" t="s">
        <v>7793</v>
      </c>
      <c r="C2338" s="480" t="s">
        <v>262</v>
      </c>
      <c r="D2338" s="481">
        <v>264</v>
      </c>
      <c r="E2338" s="479" t="s">
        <v>7791</v>
      </c>
    </row>
    <row r="2339" spans="1:5" ht="26.2" customHeight="1" x14ac:dyDescent="0.25">
      <c r="A2339" s="478" t="s">
        <v>7794</v>
      </c>
      <c r="B2339" s="479" t="s">
        <v>7795</v>
      </c>
      <c r="C2339" s="480" t="s">
        <v>258</v>
      </c>
      <c r="D2339" s="481">
        <v>1200</v>
      </c>
      <c r="E2339" s="479" t="s">
        <v>7796</v>
      </c>
    </row>
    <row r="2340" spans="1:5" ht="26.2" customHeight="1" x14ac:dyDescent="0.25">
      <c r="A2340" s="478" t="s">
        <v>7797</v>
      </c>
      <c r="B2340" s="479" t="s">
        <v>7798</v>
      </c>
      <c r="C2340" s="480" t="s">
        <v>262</v>
      </c>
      <c r="D2340" s="481">
        <v>264</v>
      </c>
      <c r="E2340" s="479" t="s">
        <v>7796</v>
      </c>
    </row>
    <row r="2341" spans="1:5" ht="26.2" customHeight="1" x14ac:dyDescent="0.25">
      <c r="A2341" s="478" t="s">
        <v>7799</v>
      </c>
      <c r="B2341" s="479" t="s">
        <v>7800</v>
      </c>
      <c r="C2341" s="480" t="s">
        <v>267</v>
      </c>
      <c r="D2341" s="481">
        <v>14750</v>
      </c>
      <c r="E2341" s="479" t="s">
        <v>1453</v>
      </c>
    </row>
    <row r="2342" spans="1:5" ht="26.2" customHeight="1" x14ac:dyDescent="0.25">
      <c r="A2342" s="478" t="s">
        <v>7801</v>
      </c>
      <c r="B2342" s="479" t="s">
        <v>7802</v>
      </c>
      <c r="C2342" s="480" t="s">
        <v>266</v>
      </c>
      <c r="D2342" s="481">
        <v>215360</v>
      </c>
      <c r="E2342" s="479" t="s">
        <v>1331</v>
      </c>
    </row>
    <row r="2343" spans="1:5" ht="26.2" customHeight="1" x14ac:dyDescent="0.25">
      <c r="A2343" s="478" t="s">
        <v>7803</v>
      </c>
      <c r="B2343" s="479" t="s">
        <v>7804</v>
      </c>
      <c r="C2343" s="480" t="s">
        <v>256</v>
      </c>
      <c r="D2343" s="481">
        <v>100000</v>
      </c>
      <c r="E2343" s="479" t="s">
        <v>7805</v>
      </c>
    </row>
    <row r="2344" spans="1:5" ht="26.2" customHeight="1" x14ac:dyDescent="0.25">
      <c r="A2344" s="478" t="s">
        <v>7806</v>
      </c>
      <c r="B2344" s="479" t="s">
        <v>7807</v>
      </c>
      <c r="C2344" s="480" t="s">
        <v>256</v>
      </c>
      <c r="D2344" s="481">
        <v>125000</v>
      </c>
      <c r="E2344" s="479" t="s">
        <v>7805</v>
      </c>
    </row>
    <row r="2345" spans="1:5" ht="26.2" customHeight="1" x14ac:dyDescent="0.25">
      <c r="A2345" s="478" t="s">
        <v>7808</v>
      </c>
      <c r="B2345" s="479" t="s">
        <v>7809</v>
      </c>
      <c r="C2345" s="480" t="s">
        <v>256</v>
      </c>
      <c r="D2345" s="481">
        <v>100000</v>
      </c>
      <c r="E2345" s="479" t="s">
        <v>7805</v>
      </c>
    </row>
    <row r="2346" spans="1:5" ht="26.2" customHeight="1" x14ac:dyDescent="0.25">
      <c r="A2346" s="478" t="s">
        <v>7810</v>
      </c>
      <c r="B2346" s="479" t="s">
        <v>7811</v>
      </c>
      <c r="C2346" s="480" t="s">
        <v>267</v>
      </c>
      <c r="D2346" s="481">
        <v>11200</v>
      </c>
      <c r="E2346" s="479" t="s">
        <v>2193</v>
      </c>
    </row>
    <row r="2347" spans="1:5" ht="26.2" customHeight="1" x14ac:dyDescent="0.25">
      <c r="A2347" s="478" t="s">
        <v>7812</v>
      </c>
      <c r="B2347" s="479" t="s">
        <v>7813</v>
      </c>
      <c r="C2347" s="480" t="s">
        <v>267</v>
      </c>
      <c r="D2347" s="481">
        <v>14000</v>
      </c>
      <c r="E2347" s="479" t="s">
        <v>714</v>
      </c>
    </row>
    <row r="2348" spans="1:5" ht="26.2" customHeight="1" x14ac:dyDescent="0.25">
      <c r="A2348" s="478" t="s">
        <v>7814</v>
      </c>
      <c r="B2348" s="479" t="s">
        <v>7815</v>
      </c>
      <c r="C2348" s="480" t="s">
        <v>1565</v>
      </c>
      <c r="D2348" s="481">
        <v>51360</v>
      </c>
      <c r="E2348" s="479" t="s">
        <v>1916</v>
      </c>
    </row>
    <row r="2349" spans="1:5" ht="26.2" customHeight="1" x14ac:dyDescent="0.25">
      <c r="A2349" s="478" t="s">
        <v>7816</v>
      </c>
      <c r="B2349" s="479" t="s">
        <v>7817</v>
      </c>
      <c r="C2349" s="480" t="s">
        <v>8</v>
      </c>
      <c r="D2349" s="481">
        <v>400000</v>
      </c>
      <c r="E2349" s="479" t="s">
        <v>714</v>
      </c>
    </row>
    <row r="2350" spans="1:5" ht="26.2" customHeight="1" x14ac:dyDescent="0.25">
      <c r="A2350" s="478" t="s">
        <v>7818</v>
      </c>
      <c r="B2350" s="479" t="s">
        <v>7819</v>
      </c>
      <c r="C2350" s="480" t="s">
        <v>256</v>
      </c>
      <c r="D2350" s="481">
        <v>53000</v>
      </c>
      <c r="E2350" s="479" t="s">
        <v>5451</v>
      </c>
    </row>
    <row r="2351" spans="1:5" ht="26.2" customHeight="1" x14ac:dyDescent="0.25">
      <c r="A2351" s="864" t="s">
        <v>7820</v>
      </c>
      <c r="B2351" s="865" t="s">
        <v>7819</v>
      </c>
      <c r="C2351" s="866" t="s">
        <v>262</v>
      </c>
      <c r="D2351" s="867">
        <v>11660</v>
      </c>
      <c r="E2351" s="865" t="s">
        <v>5451</v>
      </c>
    </row>
    <row r="2352" spans="1:5" ht="26.2" customHeight="1" x14ac:dyDescent="0.25">
      <c r="A2352" s="493" t="s">
        <v>7821</v>
      </c>
      <c r="B2352" s="861" t="s">
        <v>7822</v>
      </c>
      <c r="C2352" s="862" t="s">
        <v>256</v>
      </c>
      <c r="D2352" s="863">
        <v>11250</v>
      </c>
      <c r="E2352" s="861" t="s">
        <v>2882</v>
      </c>
    </row>
    <row r="2353" spans="1:5" ht="26.2" customHeight="1" x14ac:dyDescent="0.25">
      <c r="A2353" s="478" t="s">
        <v>7823</v>
      </c>
      <c r="B2353" s="479" t="s">
        <v>7824</v>
      </c>
      <c r="C2353" s="480" t="s">
        <v>262</v>
      </c>
      <c r="D2353" s="481">
        <v>2475</v>
      </c>
      <c r="E2353" s="479" t="s">
        <v>2882</v>
      </c>
    </row>
    <row r="2354" spans="1:5" ht="26.2" customHeight="1" x14ac:dyDescent="0.25">
      <c r="A2354" s="478" t="s">
        <v>7825</v>
      </c>
      <c r="B2354" s="479" t="s">
        <v>7826</v>
      </c>
      <c r="C2354" s="480" t="s">
        <v>256</v>
      </c>
      <c r="D2354" s="481">
        <v>22500</v>
      </c>
      <c r="E2354" s="479" t="s">
        <v>2882</v>
      </c>
    </row>
    <row r="2355" spans="1:5" ht="26.2" customHeight="1" x14ac:dyDescent="0.25">
      <c r="A2355" s="478" t="s">
        <v>7827</v>
      </c>
      <c r="B2355" s="479" t="s">
        <v>7828</v>
      </c>
      <c r="C2355" s="480" t="s">
        <v>262</v>
      </c>
      <c r="D2355" s="481">
        <v>4950</v>
      </c>
      <c r="E2355" s="479" t="s">
        <v>2882</v>
      </c>
    </row>
    <row r="2356" spans="1:5" ht="26.2" customHeight="1" x14ac:dyDescent="0.25">
      <c r="A2356" s="478" t="s">
        <v>7829</v>
      </c>
      <c r="B2356" s="479" t="s">
        <v>3853</v>
      </c>
      <c r="C2356" s="480" t="s">
        <v>256</v>
      </c>
      <c r="D2356" s="481">
        <v>11232</v>
      </c>
      <c r="E2356" s="479" t="s">
        <v>2882</v>
      </c>
    </row>
    <row r="2357" spans="1:5" ht="26.2" customHeight="1" x14ac:dyDescent="0.25">
      <c r="A2357" s="478" t="s">
        <v>7830</v>
      </c>
      <c r="B2357" s="479" t="s">
        <v>3856</v>
      </c>
      <c r="C2357" s="480" t="s">
        <v>262</v>
      </c>
      <c r="D2357" s="481">
        <v>2471.04</v>
      </c>
      <c r="E2357" s="479" t="s">
        <v>2882</v>
      </c>
    </row>
    <row r="2358" spans="1:5" ht="26.2" customHeight="1" x14ac:dyDescent="0.25">
      <c r="A2358" s="478" t="s">
        <v>7831</v>
      </c>
      <c r="B2358" s="479" t="s">
        <v>7832</v>
      </c>
      <c r="C2358" s="480" t="s">
        <v>2762</v>
      </c>
      <c r="D2358" s="481">
        <v>6000</v>
      </c>
      <c r="E2358" s="479" t="s">
        <v>4338</v>
      </c>
    </row>
    <row r="2359" spans="1:5" ht="26.2" customHeight="1" x14ac:dyDescent="0.25">
      <c r="A2359" s="478" t="s">
        <v>7833</v>
      </c>
      <c r="B2359" s="479" t="s">
        <v>7834</v>
      </c>
      <c r="C2359" s="480" t="s">
        <v>2762</v>
      </c>
      <c r="D2359" s="481">
        <v>5000</v>
      </c>
      <c r="E2359" s="479" t="s">
        <v>4338</v>
      </c>
    </row>
    <row r="2360" spans="1:5" ht="26.2" customHeight="1" x14ac:dyDescent="0.25">
      <c r="A2360" s="478" t="s">
        <v>7835</v>
      </c>
      <c r="B2360" s="479" t="s">
        <v>7836</v>
      </c>
      <c r="C2360" s="480" t="s">
        <v>256</v>
      </c>
      <c r="D2360" s="481">
        <v>23400</v>
      </c>
      <c r="E2360" s="479" t="s">
        <v>2945</v>
      </c>
    </row>
    <row r="2361" spans="1:5" ht="26.2" customHeight="1" x14ac:dyDescent="0.25">
      <c r="A2361" s="478" t="s">
        <v>7837</v>
      </c>
      <c r="B2361" s="479" t="s">
        <v>7836</v>
      </c>
      <c r="C2361" s="480" t="s">
        <v>262</v>
      </c>
      <c r="D2361" s="481">
        <v>5148</v>
      </c>
      <c r="E2361" s="479" t="s">
        <v>2945</v>
      </c>
    </row>
    <row r="2362" spans="1:5" ht="26.2" customHeight="1" x14ac:dyDescent="0.25">
      <c r="A2362" s="478" t="s">
        <v>7838</v>
      </c>
      <c r="B2362" s="479" t="s">
        <v>7839</v>
      </c>
      <c r="C2362" s="480" t="s">
        <v>1565</v>
      </c>
      <c r="D2362" s="481">
        <v>33395.08</v>
      </c>
      <c r="E2362" s="479" t="s">
        <v>7840</v>
      </c>
    </row>
    <row r="2363" spans="1:5" ht="26.2" customHeight="1" x14ac:dyDescent="0.25">
      <c r="A2363" s="478" t="s">
        <v>7841</v>
      </c>
      <c r="B2363" s="479" t="s">
        <v>7842</v>
      </c>
      <c r="C2363" s="480" t="s">
        <v>256</v>
      </c>
      <c r="D2363" s="481">
        <v>30000</v>
      </c>
      <c r="E2363" s="479" t="s">
        <v>5516</v>
      </c>
    </row>
    <row r="2364" spans="1:5" ht="26.2" customHeight="1" x14ac:dyDescent="0.25">
      <c r="A2364" s="478" t="s">
        <v>7843</v>
      </c>
      <c r="B2364" s="479" t="s">
        <v>7842</v>
      </c>
      <c r="C2364" s="480" t="s">
        <v>262</v>
      </c>
      <c r="D2364" s="481">
        <v>6600</v>
      </c>
      <c r="E2364" s="479" t="s">
        <v>5516</v>
      </c>
    </row>
    <row r="2365" spans="1:5" ht="26.2" customHeight="1" x14ac:dyDescent="0.25">
      <c r="A2365" s="478" t="s">
        <v>7844</v>
      </c>
      <c r="B2365" s="479" t="s">
        <v>7845</v>
      </c>
      <c r="C2365" s="480" t="s">
        <v>256</v>
      </c>
      <c r="D2365" s="481">
        <v>6000</v>
      </c>
      <c r="E2365" s="479" t="s">
        <v>7846</v>
      </c>
    </row>
    <row r="2366" spans="1:5" ht="26.2" customHeight="1" x14ac:dyDescent="0.25">
      <c r="A2366" s="478" t="s">
        <v>7847</v>
      </c>
      <c r="B2366" s="479" t="s">
        <v>7845</v>
      </c>
      <c r="C2366" s="480" t="s">
        <v>262</v>
      </c>
      <c r="D2366" s="481">
        <v>1320</v>
      </c>
      <c r="E2366" s="479" t="s">
        <v>7846</v>
      </c>
    </row>
    <row r="2367" spans="1:5" ht="26.2" customHeight="1" x14ac:dyDescent="0.25">
      <c r="A2367" s="478" t="s">
        <v>7848</v>
      </c>
      <c r="B2367" s="479" t="s">
        <v>7849</v>
      </c>
      <c r="C2367" s="480" t="s">
        <v>267</v>
      </c>
      <c r="D2367" s="481">
        <v>8750</v>
      </c>
      <c r="E2367" s="479" t="s">
        <v>714</v>
      </c>
    </row>
    <row r="2368" spans="1:5" ht="26.2" customHeight="1" x14ac:dyDescent="0.25">
      <c r="A2368" s="478" t="s">
        <v>7850</v>
      </c>
      <c r="B2368" s="479" t="s">
        <v>7851</v>
      </c>
      <c r="C2368" s="480" t="s">
        <v>267</v>
      </c>
      <c r="D2368" s="481">
        <v>4550</v>
      </c>
      <c r="E2368" s="479" t="s">
        <v>714</v>
      </c>
    </row>
    <row r="2369" spans="1:5" ht="26.2" customHeight="1" x14ac:dyDescent="0.25">
      <c r="A2369" s="478" t="s">
        <v>7852</v>
      </c>
      <c r="B2369" s="479" t="s">
        <v>7853</v>
      </c>
      <c r="C2369" s="480" t="s">
        <v>267</v>
      </c>
      <c r="D2369" s="481">
        <v>15000</v>
      </c>
      <c r="E2369" s="479" t="s">
        <v>6204</v>
      </c>
    </row>
    <row r="2370" spans="1:5" ht="26.2" customHeight="1" x14ac:dyDescent="0.25">
      <c r="A2370" s="478" t="s">
        <v>7854</v>
      </c>
      <c r="B2370" s="479" t="s">
        <v>7855</v>
      </c>
      <c r="C2370" s="480" t="s">
        <v>257</v>
      </c>
      <c r="D2370" s="481">
        <v>100</v>
      </c>
      <c r="E2370" s="479" t="s">
        <v>1169</v>
      </c>
    </row>
    <row r="2371" spans="1:5" ht="26.2" customHeight="1" x14ac:dyDescent="0.25">
      <c r="A2371" s="478" t="s">
        <v>7856</v>
      </c>
      <c r="B2371" s="479" t="s">
        <v>7857</v>
      </c>
      <c r="C2371" s="480" t="s">
        <v>262</v>
      </c>
      <c r="D2371" s="481">
        <v>22</v>
      </c>
      <c r="E2371" s="479" t="s">
        <v>1169</v>
      </c>
    </row>
    <row r="2372" spans="1:5" ht="26.2" customHeight="1" x14ac:dyDescent="0.25">
      <c r="A2372" s="478" t="s">
        <v>7858</v>
      </c>
      <c r="B2372" s="479" t="s">
        <v>7859</v>
      </c>
      <c r="C2372" s="480" t="s">
        <v>257</v>
      </c>
      <c r="D2372" s="481">
        <v>360</v>
      </c>
      <c r="E2372" s="479" t="s">
        <v>1584</v>
      </c>
    </row>
    <row r="2373" spans="1:5" ht="26.2" customHeight="1" x14ac:dyDescent="0.25">
      <c r="A2373" s="478" t="s">
        <v>7860</v>
      </c>
      <c r="B2373" s="479" t="s">
        <v>7861</v>
      </c>
      <c r="C2373" s="480" t="s">
        <v>262</v>
      </c>
      <c r="D2373" s="481">
        <v>79.2</v>
      </c>
      <c r="E2373" s="479" t="s">
        <v>1584</v>
      </c>
    </row>
    <row r="2374" spans="1:5" ht="26.2" customHeight="1" x14ac:dyDescent="0.25">
      <c r="A2374" s="478" t="s">
        <v>7862</v>
      </c>
      <c r="B2374" s="479" t="s">
        <v>7863</v>
      </c>
      <c r="C2374" s="480" t="s">
        <v>257</v>
      </c>
      <c r="D2374" s="481">
        <v>250</v>
      </c>
      <c r="E2374" s="479" t="s">
        <v>7864</v>
      </c>
    </row>
    <row r="2375" spans="1:5" ht="26.2" customHeight="1" x14ac:dyDescent="0.25">
      <c r="A2375" s="478" t="s">
        <v>7865</v>
      </c>
      <c r="B2375" s="479" t="s">
        <v>7863</v>
      </c>
      <c r="C2375" s="480" t="s">
        <v>262</v>
      </c>
      <c r="D2375" s="481">
        <v>55</v>
      </c>
      <c r="E2375" s="479" t="s">
        <v>7864</v>
      </c>
    </row>
    <row r="2376" spans="1:5" ht="26.2" customHeight="1" x14ac:dyDescent="0.25">
      <c r="A2376" s="478" t="s">
        <v>7866</v>
      </c>
      <c r="B2376" s="479" t="s">
        <v>7867</v>
      </c>
      <c r="C2376" s="480" t="s">
        <v>257</v>
      </c>
      <c r="D2376" s="481">
        <v>925.4</v>
      </c>
      <c r="E2376" s="479" t="s">
        <v>1169</v>
      </c>
    </row>
    <row r="2377" spans="1:5" ht="26.2" customHeight="1" x14ac:dyDescent="0.25">
      <c r="A2377" s="478" t="s">
        <v>7868</v>
      </c>
      <c r="B2377" s="479" t="s">
        <v>7869</v>
      </c>
      <c r="C2377" s="480" t="s">
        <v>262</v>
      </c>
      <c r="D2377" s="481">
        <v>203.59</v>
      </c>
      <c r="E2377" s="479" t="s">
        <v>1169</v>
      </c>
    </row>
    <row r="2378" spans="1:5" ht="26.2" customHeight="1" x14ac:dyDescent="0.25">
      <c r="A2378" s="478" t="s">
        <v>7870</v>
      </c>
      <c r="B2378" s="479" t="s">
        <v>7871</v>
      </c>
      <c r="C2378" s="480" t="s">
        <v>257</v>
      </c>
      <c r="D2378" s="481">
        <v>529.79999999999995</v>
      </c>
      <c r="E2378" s="479" t="s">
        <v>7872</v>
      </c>
    </row>
    <row r="2379" spans="1:5" ht="26.2" customHeight="1" x14ac:dyDescent="0.25">
      <c r="A2379" s="478" t="s">
        <v>7873</v>
      </c>
      <c r="B2379" s="479" t="s">
        <v>7874</v>
      </c>
      <c r="C2379" s="480" t="s">
        <v>262</v>
      </c>
      <c r="D2379" s="481">
        <v>116.56</v>
      </c>
      <c r="E2379" s="479" t="s">
        <v>7872</v>
      </c>
    </row>
    <row r="2380" spans="1:5" ht="26.2" customHeight="1" x14ac:dyDescent="0.25">
      <c r="A2380" s="478" t="s">
        <v>7875</v>
      </c>
      <c r="B2380" s="479" t="s">
        <v>7876</v>
      </c>
      <c r="C2380" s="480" t="s">
        <v>256</v>
      </c>
      <c r="D2380" s="481">
        <v>14000</v>
      </c>
      <c r="E2380" s="479" t="s">
        <v>7877</v>
      </c>
    </row>
    <row r="2381" spans="1:5" ht="26.2" customHeight="1" x14ac:dyDescent="0.25">
      <c r="A2381" s="478" t="s">
        <v>7878</v>
      </c>
      <c r="B2381" s="479" t="s">
        <v>7879</v>
      </c>
      <c r="C2381" s="480" t="s">
        <v>262</v>
      </c>
      <c r="D2381" s="481">
        <v>3080</v>
      </c>
      <c r="E2381" s="479" t="s">
        <v>7877</v>
      </c>
    </row>
    <row r="2382" spans="1:5" ht="26.2" customHeight="1" x14ac:dyDescent="0.25">
      <c r="A2382" s="478" t="s">
        <v>7880</v>
      </c>
      <c r="B2382" s="479" t="s">
        <v>7881</v>
      </c>
      <c r="C2382" s="480" t="s">
        <v>256</v>
      </c>
      <c r="D2382" s="481">
        <v>4200</v>
      </c>
      <c r="E2382" s="479" t="s">
        <v>7882</v>
      </c>
    </row>
    <row r="2383" spans="1:5" ht="26.2" customHeight="1" x14ac:dyDescent="0.25">
      <c r="A2383" s="478" t="s">
        <v>7883</v>
      </c>
      <c r="B2383" s="479" t="s">
        <v>7884</v>
      </c>
      <c r="C2383" s="480" t="s">
        <v>262</v>
      </c>
      <c r="D2383" s="481">
        <v>924</v>
      </c>
      <c r="E2383" s="479" t="s">
        <v>7882</v>
      </c>
    </row>
    <row r="2384" spans="1:5" ht="26.2" customHeight="1" x14ac:dyDescent="0.25">
      <c r="A2384" s="478" t="s">
        <v>7885</v>
      </c>
      <c r="B2384" s="479" t="s">
        <v>7886</v>
      </c>
      <c r="C2384" s="480" t="s">
        <v>267</v>
      </c>
      <c r="D2384" s="481">
        <v>25667</v>
      </c>
      <c r="E2384" s="479" t="s">
        <v>713</v>
      </c>
    </row>
    <row r="2385" spans="1:5" ht="26.2" customHeight="1" x14ac:dyDescent="0.25">
      <c r="A2385" s="478" t="s">
        <v>7887</v>
      </c>
      <c r="B2385" s="479" t="s">
        <v>7888</v>
      </c>
      <c r="C2385" s="480" t="s">
        <v>5031</v>
      </c>
      <c r="D2385" s="481">
        <v>2761.2</v>
      </c>
      <c r="E2385" s="479" t="s">
        <v>7889</v>
      </c>
    </row>
    <row r="2386" spans="1:5" ht="26.2" customHeight="1" x14ac:dyDescent="0.25">
      <c r="A2386" s="478" t="s">
        <v>7890</v>
      </c>
      <c r="B2386" s="479" t="s">
        <v>7888</v>
      </c>
      <c r="C2386" s="480" t="s">
        <v>3154</v>
      </c>
      <c r="D2386" s="481">
        <v>276.12</v>
      </c>
      <c r="E2386" s="479" t="s">
        <v>7889</v>
      </c>
    </row>
    <row r="2387" spans="1:5" ht="26.2" customHeight="1" x14ac:dyDescent="0.25">
      <c r="A2387" s="478" t="s">
        <v>7891</v>
      </c>
      <c r="B2387" s="479" t="s">
        <v>7892</v>
      </c>
      <c r="C2387" s="480" t="s">
        <v>5031</v>
      </c>
      <c r="D2387" s="481">
        <v>5407.69</v>
      </c>
      <c r="E2387" s="479" t="s">
        <v>7893</v>
      </c>
    </row>
    <row r="2388" spans="1:5" ht="26.2" customHeight="1" x14ac:dyDescent="0.25">
      <c r="A2388" s="478" t="s">
        <v>7894</v>
      </c>
      <c r="B2388" s="479" t="s">
        <v>7892</v>
      </c>
      <c r="C2388" s="480" t="s">
        <v>3154</v>
      </c>
      <c r="D2388" s="481">
        <v>216.31</v>
      </c>
      <c r="E2388" s="479" t="s">
        <v>7893</v>
      </c>
    </row>
    <row r="2389" spans="1:5" ht="26.2" customHeight="1" x14ac:dyDescent="0.25">
      <c r="A2389" s="478" t="s">
        <v>7895</v>
      </c>
      <c r="B2389" s="479" t="s">
        <v>7896</v>
      </c>
      <c r="C2389" s="480" t="s">
        <v>5031</v>
      </c>
      <c r="D2389" s="481">
        <v>5031.8599999999997</v>
      </c>
      <c r="E2389" s="479" t="s">
        <v>7893</v>
      </c>
    </row>
    <row r="2390" spans="1:5" ht="26.2" customHeight="1" x14ac:dyDescent="0.25">
      <c r="A2390" s="478" t="s">
        <v>7897</v>
      </c>
      <c r="B2390" s="479" t="s">
        <v>7896</v>
      </c>
      <c r="C2390" s="480" t="s">
        <v>3154</v>
      </c>
      <c r="D2390" s="481">
        <v>201.27</v>
      </c>
      <c r="E2390" s="479" t="s">
        <v>7893</v>
      </c>
    </row>
    <row r="2391" spans="1:5" ht="26.2" customHeight="1" x14ac:dyDescent="0.25">
      <c r="A2391" s="478" t="s">
        <v>7898</v>
      </c>
      <c r="B2391" s="479" t="s">
        <v>7899</v>
      </c>
      <c r="C2391" s="480" t="s">
        <v>257</v>
      </c>
      <c r="D2391" s="481">
        <v>1887.6</v>
      </c>
      <c r="E2391" s="479" t="s">
        <v>1406</v>
      </c>
    </row>
    <row r="2392" spans="1:5" ht="26.2" customHeight="1" x14ac:dyDescent="0.25">
      <c r="A2392" s="478" t="s">
        <v>7900</v>
      </c>
      <c r="B2392" s="479" t="s">
        <v>7901</v>
      </c>
      <c r="C2392" s="480" t="s">
        <v>262</v>
      </c>
      <c r="D2392" s="481">
        <v>415.27</v>
      </c>
      <c r="E2392" s="479" t="s">
        <v>1406</v>
      </c>
    </row>
    <row r="2393" spans="1:5" ht="26.2" customHeight="1" x14ac:dyDescent="0.25">
      <c r="A2393" s="478" t="s">
        <v>7902</v>
      </c>
      <c r="B2393" s="479" t="s">
        <v>7903</v>
      </c>
      <c r="C2393" s="480" t="s">
        <v>257</v>
      </c>
      <c r="D2393" s="481">
        <v>2121.6</v>
      </c>
      <c r="E2393" s="479" t="s">
        <v>1406</v>
      </c>
    </row>
    <row r="2394" spans="1:5" ht="26.2" customHeight="1" x14ac:dyDescent="0.25">
      <c r="A2394" s="478" t="s">
        <v>7904</v>
      </c>
      <c r="B2394" s="479" t="s">
        <v>7905</v>
      </c>
      <c r="C2394" s="480" t="s">
        <v>262</v>
      </c>
      <c r="D2394" s="481">
        <v>466.75</v>
      </c>
      <c r="E2394" s="479" t="s">
        <v>1406</v>
      </c>
    </row>
    <row r="2395" spans="1:5" ht="26.2" customHeight="1" x14ac:dyDescent="0.25">
      <c r="A2395" s="478" t="s">
        <v>7906</v>
      </c>
      <c r="B2395" s="479" t="s">
        <v>7907</v>
      </c>
      <c r="C2395" s="480" t="s">
        <v>257</v>
      </c>
      <c r="D2395" s="481">
        <v>1138.2</v>
      </c>
      <c r="E2395" s="479" t="s">
        <v>1406</v>
      </c>
    </row>
    <row r="2396" spans="1:5" ht="26.2" customHeight="1" x14ac:dyDescent="0.25">
      <c r="A2396" s="478" t="s">
        <v>7908</v>
      </c>
      <c r="B2396" s="479" t="s">
        <v>7909</v>
      </c>
      <c r="C2396" s="480" t="s">
        <v>262</v>
      </c>
      <c r="D2396" s="481">
        <v>200.38</v>
      </c>
      <c r="E2396" s="479" t="s">
        <v>1100</v>
      </c>
    </row>
    <row r="2397" spans="1:5" ht="26.2" customHeight="1" x14ac:dyDescent="0.25">
      <c r="A2397" s="478" t="s">
        <v>7910</v>
      </c>
      <c r="B2397" s="479" t="s">
        <v>7911</v>
      </c>
      <c r="C2397" s="480" t="s">
        <v>262</v>
      </c>
      <c r="D2397" s="481">
        <v>250.4</v>
      </c>
      <c r="E2397" s="479" t="s">
        <v>1406</v>
      </c>
    </row>
    <row r="2398" spans="1:5" ht="26.2" customHeight="1" x14ac:dyDescent="0.25">
      <c r="A2398" s="478" t="s">
        <v>7912</v>
      </c>
      <c r="B2398" s="479" t="s">
        <v>7913</v>
      </c>
      <c r="C2398" s="480" t="s">
        <v>257</v>
      </c>
      <c r="D2398" s="481">
        <v>1849.2</v>
      </c>
      <c r="E2398" s="479" t="s">
        <v>7914</v>
      </c>
    </row>
    <row r="2399" spans="1:5" ht="26.2" customHeight="1" x14ac:dyDescent="0.25">
      <c r="A2399" s="478" t="s">
        <v>7915</v>
      </c>
      <c r="B2399" s="479" t="s">
        <v>7916</v>
      </c>
      <c r="C2399" s="480" t="s">
        <v>262</v>
      </c>
      <c r="D2399" s="481">
        <v>406.82</v>
      </c>
      <c r="E2399" s="479" t="s">
        <v>7914</v>
      </c>
    </row>
    <row r="2400" spans="1:5" ht="26.2" customHeight="1" x14ac:dyDescent="0.25">
      <c r="A2400" s="478" t="s">
        <v>7917</v>
      </c>
      <c r="B2400" s="479" t="s">
        <v>7918</v>
      </c>
      <c r="C2400" s="480" t="s">
        <v>257</v>
      </c>
      <c r="D2400" s="481">
        <v>100</v>
      </c>
      <c r="E2400" s="479" t="s">
        <v>1169</v>
      </c>
    </row>
    <row r="2401" spans="1:5" ht="26.2" customHeight="1" x14ac:dyDescent="0.25">
      <c r="A2401" s="864" t="s">
        <v>7919</v>
      </c>
      <c r="B2401" s="865" t="s">
        <v>7920</v>
      </c>
      <c r="C2401" s="866" t="s">
        <v>262</v>
      </c>
      <c r="D2401" s="867">
        <v>22</v>
      </c>
      <c r="E2401" s="865" t="s">
        <v>1169</v>
      </c>
    </row>
    <row r="2402" spans="1:5" ht="26.2" customHeight="1" x14ac:dyDescent="0.25">
      <c r="A2402" s="493" t="s">
        <v>7921</v>
      </c>
      <c r="B2402" s="861" t="s">
        <v>7922</v>
      </c>
      <c r="C2402" s="862" t="s">
        <v>267</v>
      </c>
      <c r="D2402" s="863">
        <v>10000</v>
      </c>
      <c r="E2402" s="861" t="s">
        <v>721</v>
      </c>
    </row>
    <row r="2403" spans="1:5" ht="26.2" customHeight="1" x14ac:dyDescent="0.25">
      <c r="A2403" s="478" t="s">
        <v>7923</v>
      </c>
      <c r="B2403" s="479" t="s">
        <v>7924</v>
      </c>
      <c r="C2403" s="480" t="s">
        <v>275</v>
      </c>
      <c r="D2403" s="481">
        <v>7830</v>
      </c>
      <c r="E2403" s="479" t="s">
        <v>7925</v>
      </c>
    </row>
    <row r="2404" spans="1:5" ht="26.2" customHeight="1" x14ac:dyDescent="0.25">
      <c r="A2404" s="478" t="s">
        <v>7926</v>
      </c>
      <c r="B2404" s="479" t="s">
        <v>7927</v>
      </c>
      <c r="C2404" s="480" t="s">
        <v>267</v>
      </c>
      <c r="D2404" s="481">
        <v>15000</v>
      </c>
      <c r="E2404" s="479" t="s">
        <v>721</v>
      </c>
    </row>
    <row r="2405" spans="1:5" ht="26.2" customHeight="1" x14ac:dyDescent="0.25">
      <c r="A2405" s="478" t="s">
        <v>7928</v>
      </c>
      <c r="B2405" s="479" t="s">
        <v>7929</v>
      </c>
      <c r="C2405" s="480" t="s">
        <v>267</v>
      </c>
      <c r="D2405" s="481">
        <v>5000</v>
      </c>
      <c r="E2405" s="479" t="s">
        <v>2189</v>
      </c>
    </row>
    <row r="2406" spans="1:5" ht="26.2" customHeight="1" x14ac:dyDescent="0.25">
      <c r="A2406" s="478" t="s">
        <v>7930</v>
      </c>
      <c r="B2406" s="479" t="s">
        <v>7931</v>
      </c>
      <c r="C2406" s="480" t="s">
        <v>257</v>
      </c>
      <c r="D2406" s="481">
        <v>947.4</v>
      </c>
      <c r="E2406" s="479" t="s">
        <v>7932</v>
      </c>
    </row>
    <row r="2407" spans="1:5" ht="26.2" customHeight="1" x14ac:dyDescent="0.25">
      <c r="A2407" s="478" t="s">
        <v>7933</v>
      </c>
      <c r="B2407" s="479" t="s">
        <v>7934</v>
      </c>
      <c r="C2407" s="480" t="s">
        <v>262</v>
      </c>
      <c r="D2407" s="481">
        <v>208.43</v>
      </c>
      <c r="E2407" s="479" t="s">
        <v>7932</v>
      </c>
    </row>
    <row r="2408" spans="1:5" ht="26.2" customHeight="1" x14ac:dyDescent="0.25">
      <c r="A2408" s="478" t="s">
        <v>7935</v>
      </c>
      <c r="B2408" s="479" t="s">
        <v>7936</v>
      </c>
      <c r="C2408" s="480" t="s">
        <v>257</v>
      </c>
      <c r="D2408" s="481">
        <v>360</v>
      </c>
      <c r="E2408" s="479" t="s">
        <v>1836</v>
      </c>
    </row>
    <row r="2409" spans="1:5" ht="26.2" customHeight="1" x14ac:dyDescent="0.25">
      <c r="A2409" s="478" t="s">
        <v>7937</v>
      </c>
      <c r="B2409" s="479" t="s">
        <v>7938</v>
      </c>
      <c r="C2409" s="480" t="s">
        <v>262</v>
      </c>
      <c r="D2409" s="481">
        <v>79.2</v>
      </c>
      <c r="E2409" s="479" t="s">
        <v>1836</v>
      </c>
    </row>
    <row r="2410" spans="1:5" ht="26.2" customHeight="1" x14ac:dyDescent="0.25">
      <c r="A2410" s="478" t="s">
        <v>7939</v>
      </c>
      <c r="B2410" s="479" t="s">
        <v>7940</v>
      </c>
      <c r="C2410" s="480" t="s">
        <v>256</v>
      </c>
      <c r="D2410" s="481">
        <v>3922</v>
      </c>
      <c r="E2410" s="479" t="s">
        <v>974</v>
      </c>
    </row>
    <row r="2411" spans="1:5" ht="26.2" customHeight="1" x14ac:dyDescent="0.25">
      <c r="A2411" s="478" t="s">
        <v>7941</v>
      </c>
      <c r="B2411" s="479" t="s">
        <v>7942</v>
      </c>
      <c r="C2411" s="480" t="s">
        <v>267</v>
      </c>
      <c r="D2411" s="481">
        <v>20020</v>
      </c>
      <c r="E2411" s="479" t="s">
        <v>1752</v>
      </c>
    </row>
    <row r="2412" spans="1:5" ht="26.2" customHeight="1" x14ac:dyDescent="0.25">
      <c r="A2412" s="478" t="s">
        <v>7943</v>
      </c>
      <c r="B2412" s="479" t="s">
        <v>7944</v>
      </c>
      <c r="C2412" s="480" t="s">
        <v>257</v>
      </c>
      <c r="D2412" s="481">
        <v>540</v>
      </c>
      <c r="E2412" s="479" t="s">
        <v>7191</v>
      </c>
    </row>
    <row r="2413" spans="1:5" ht="26.2" customHeight="1" x14ac:dyDescent="0.25">
      <c r="A2413" s="478" t="s">
        <v>7945</v>
      </c>
      <c r="B2413" s="479" t="s">
        <v>7946</v>
      </c>
      <c r="C2413" s="480" t="s">
        <v>262</v>
      </c>
      <c r="D2413" s="481">
        <v>118.8</v>
      </c>
      <c r="E2413" s="479" t="s">
        <v>7191</v>
      </c>
    </row>
    <row r="2414" spans="1:5" ht="26.2" customHeight="1" x14ac:dyDescent="0.25">
      <c r="A2414" s="478" t="s">
        <v>7947</v>
      </c>
      <c r="B2414" s="479" t="s">
        <v>7948</v>
      </c>
      <c r="C2414" s="480" t="s">
        <v>267</v>
      </c>
      <c r="D2414" s="481">
        <v>210000</v>
      </c>
      <c r="E2414" s="479" t="s">
        <v>714</v>
      </c>
    </row>
    <row r="2415" spans="1:5" ht="26.2" customHeight="1" x14ac:dyDescent="0.25">
      <c r="A2415" s="478" t="s">
        <v>7949</v>
      </c>
      <c r="B2415" s="479" t="s">
        <v>7950</v>
      </c>
      <c r="C2415" s="480" t="s">
        <v>267</v>
      </c>
      <c r="D2415" s="481">
        <v>192900</v>
      </c>
      <c r="E2415" s="479" t="s">
        <v>1735</v>
      </c>
    </row>
    <row r="2416" spans="1:5" ht="26.2" customHeight="1" x14ac:dyDescent="0.25">
      <c r="A2416" s="478" t="s">
        <v>7951</v>
      </c>
      <c r="B2416" s="479" t="s">
        <v>7952</v>
      </c>
      <c r="C2416" s="480" t="s">
        <v>267</v>
      </c>
      <c r="D2416" s="481">
        <v>130600</v>
      </c>
      <c r="E2416" s="479" t="s">
        <v>1735</v>
      </c>
    </row>
    <row r="2417" spans="1:5" ht="26.2" customHeight="1" x14ac:dyDescent="0.25">
      <c r="A2417" s="478" t="s">
        <v>7953</v>
      </c>
      <c r="B2417" s="479" t="s">
        <v>7954</v>
      </c>
      <c r="C2417" s="480" t="s">
        <v>267</v>
      </c>
      <c r="D2417" s="481">
        <v>11000</v>
      </c>
      <c r="E2417" s="479" t="s">
        <v>717</v>
      </c>
    </row>
    <row r="2418" spans="1:5" ht="26.2" customHeight="1" x14ac:dyDescent="0.25">
      <c r="A2418" s="478" t="s">
        <v>7955</v>
      </c>
      <c r="B2418" s="479" t="s">
        <v>7956</v>
      </c>
      <c r="C2418" s="480" t="s">
        <v>267</v>
      </c>
      <c r="D2418" s="481">
        <v>6600</v>
      </c>
      <c r="E2418" s="479" t="s">
        <v>717</v>
      </c>
    </row>
    <row r="2419" spans="1:5" ht="26.2" customHeight="1" x14ac:dyDescent="0.25">
      <c r="A2419" s="478" t="s">
        <v>7957</v>
      </c>
      <c r="B2419" s="479" t="s">
        <v>7958</v>
      </c>
      <c r="C2419" s="480" t="s">
        <v>267</v>
      </c>
      <c r="D2419" s="481">
        <v>4400</v>
      </c>
      <c r="E2419" s="479" t="s">
        <v>717</v>
      </c>
    </row>
    <row r="2420" spans="1:5" ht="26.2" customHeight="1" x14ac:dyDescent="0.25">
      <c r="A2420" s="478" t="s">
        <v>7959</v>
      </c>
      <c r="B2420" s="479" t="s">
        <v>7960</v>
      </c>
      <c r="C2420" s="480" t="s">
        <v>265</v>
      </c>
      <c r="D2420" s="481">
        <v>51000</v>
      </c>
      <c r="E2420" s="479" t="s">
        <v>7961</v>
      </c>
    </row>
    <row r="2421" spans="1:5" ht="26.2" customHeight="1" x14ac:dyDescent="0.25">
      <c r="A2421" s="478" t="s">
        <v>7962</v>
      </c>
      <c r="B2421" s="479" t="s">
        <v>7963</v>
      </c>
      <c r="C2421" s="480" t="s">
        <v>257</v>
      </c>
      <c r="D2421" s="481">
        <v>33800</v>
      </c>
      <c r="E2421" s="479" t="s">
        <v>696</v>
      </c>
    </row>
    <row r="2422" spans="1:5" ht="26.2" customHeight="1" x14ac:dyDescent="0.25">
      <c r="A2422" s="478" t="s">
        <v>7964</v>
      </c>
      <c r="B2422" s="479" t="s">
        <v>7963</v>
      </c>
      <c r="C2422" s="480" t="s">
        <v>262</v>
      </c>
      <c r="D2422" s="481">
        <v>7436</v>
      </c>
      <c r="E2422" s="479" t="s">
        <v>696</v>
      </c>
    </row>
    <row r="2423" spans="1:5" ht="26.2" customHeight="1" x14ac:dyDescent="0.25">
      <c r="A2423" s="478" t="s">
        <v>7965</v>
      </c>
      <c r="B2423" s="479" t="s">
        <v>4939</v>
      </c>
      <c r="C2423" s="480" t="s">
        <v>282</v>
      </c>
      <c r="D2423" s="481">
        <v>228.8</v>
      </c>
      <c r="E2423" s="479" t="s">
        <v>7966</v>
      </c>
    </row>
    <row r="2424" spans="1:5" ht="26.2" customHeight="1" x14ac:dyDescent="0.25">
      <c r="A2424" s="478" t="s">
        <v>7967</v>
      </c>
      <c r="B2424" s="479" t="s">
        <v>7968</v>
      </c>
      <c r="C2424" s="480" t="s">
        <v>256</v>
      </c>
      <c r="D2424" s="481">
        <v>6000</v>
      </c>
      <c r="E2424" s="479" t="s">
        <v>1373</v>
      </c>
    </row>
    <row r="2425" spans="1:5" ht="26.2" customHeight="1" x14ac:dyDescent="0.25">
      <c r="A2425" s="478" t="s">
        <v>7969</v>
      </c>
      <c r="B2425" s="479" t="s">
        <v>5572</v>
      </c>
      <c r="C2425" s="480" t="s">
        <v>262</v>
      </c>
      <c r="D2425" s="481">
        <v>1320</v>
      </c>
      <c r="E2425" s="479" t="s">
        <v>1373</v>
      </c>
    </row>
    <row r="2426" spans="1:5" ht="26.2" customHeight="1" x14ac:dyDescent="0.25">
      <c r="A2426" s="478" t="s">
        <v>7970</v>
      </c>
      <c r="B2426" s="479" t="s">
        <v>4658</v>
      </c>
      <c r="C2426" s="480" t="s">
        <v>267</v>
      </c>
      <c r="D2426" s="481">
        <v>30000</v>
      </c>
      <c r="E2426" s="479" t="s">
        <v>714</v>
      </c>
    </row>
    <row r="2427" spans="1:5" ht="26.2" customHeight="1" x14ac:dyDescent="0.25">
      <c r="A2427" s="478" t="s">
        <v>7971</v>
      </c>
      <c r="B2427" s="479" t="s">
        <v>4658</v>
      </c>
      <c r="C2427" s="480" t="s">
        <v>267</v>
      </c>
      <c r="D2427" s="481">
        <v>73333.33</v>
      </c>
      <c r="E2427" s="479" t="s">
        <v>714</v>
      </c>
    </row>
    <row r="2428" spans="1:5" ht="26.2" customHeight="1" x14ac:dyDescent="0.25">
      <c r="A2428" s="478" t="s">
        <v>7972</v>
      </c>
      <c r="B2428" s="479" t="s">
        <v>4658</v>
      </c>
      <c r="C2428" s="480" t="s">
        <v>267</v>
      </c>
      <c r="D2428" s="481">
        <v>36666.68</v>
      </c>
      <c r="E2428" s="479" t="s">
        <v>714</v>
      </c>
    </row>
    <row r="2429" spans="1:5" ht="26.2" customHeight="1" x14ac:dyDescent="0.25">
      <c r="A2429" s="478" t="s">
        <v>7973</v>
      </c>
      <c r="B2429" s="479" t="s">
        <v>4658</v>
      </c>
      <c r="C2429" s="480" t="s">
        <v>267</v>
      </c>
      <c r="D2429" s="481">
        <v>36666.67</v>
      </c>
      <c r="E2429" s="479" t="s">
        <v>714</v>
      </c>
    </row>
    <row r="2430" spans="1:5" ht="26.2" customHeight="1" x14ac:dyDescent="0.25">
      <c r="A2430" s="478" t="s">
        <v>7974</v>
      </c>
      <c r="B2430" s="479" t="s">
        <v>7975</v>
      </c>
      <c r="C2430" s="480" t="s">
        <v>256</v>
      </c>
      <c r="D2430" s="481">
        <v>11650</v>
      </c>
      <c r="E2430" s="479" t="s">
        <v>4425</v>
      </c>
    </row>
    <row r="2431" spans="1:5" ht="26.2" customHeight="1" x14ac:dyDescent="0.25">
      <c r="A2431" s="478" t="s">
        <v>7976</v>
      </c>
      <c r="B2431" s="479" t="s">
        <v>7977</v>
      </c>
      <c r="C2431" s="480" t="s">
        <v>262</v>
      </c>
      <c r="D2431" s="481">
        <v>2563</v>
      </c>
      <c r="E2431" s="479" t="s">
        <v>4425</v>
      </c>
    </row>
    <row r="2432" spans="1:5" ht="26.2" customHeight="1" x14ac:dyDescent="0.25">
      <c r="A2432" s="478" t="s">
        <v>7978</v>
      </c>
      <c r="B2432" s="479" t="s">
        <v>7979</v>
      </c>
      <c r="C2432" s="480" t="s">
        <v>257</v>
      </c>
      <c r="D2432" s="481">
        <v>2588.62</v>
      </c>
      <c r="E2432" s="479" t="s">
        <v>5054</v>
      </c>
    </row>
    <row r="2433" spans="1:5" ht="26.2" customHeight="1" x14ac:dyDescent="0.25">
      <c r="A2433" s="478" t="s">
        <v>7980</v>
      </c>
      <c r="B2433" s="479" t="s">
        <v>7981</v>
      </c>
      <c r="C2433" s="480" t="s">
        <v>262</v>
      </c>
      <c r="D2433" s="481">
        <v>569.5</v>
      </c>
      <c r="E2433" s="479" t="s">
        <v>5054</v>
      </c>
    </row>
    <row r="2434" spans="1:5" ht="26.2" customHeight="1" x14ac:dyDescent="0.25">
      <c r="A2434" s="478" t="s">
        <v>7982</v>
      </c>
      <c r="B2434" s="479" t="s">
        <v>7983</v>
      </c>
      <c r="C2434" s="480" t="s">
        <v>257</v>
      </c>
      <c r="D2434" s="481">
        <v>51.24</v>
      </c>
      <c r="E2434" s="479" t="s">
        <v>7984</v>
      </c>
    </row>
    <row r="2435" spans="1:5" ht="26.2" customHeight="1" x14ac:dyDescent="0.25">
      <c r="A2435" s="478" t="s">
        <v>7985</v>
      </c>
      <c r="B2435" s="479" t="s">
        <v>7986</v>
      </c>
      <c r="C2435" s="480" t="s">
        <v>262</v>
      </c>
      <c r="D2435" s="481">
        <v>11.27</v>
      </c>
      <c r="E2435" s="479" t="s">
        <v>7984</v>
      </c>
    </row>
    <row r="2436" spans="1:5" ht="26.2" customHeight="1" x14ac:dyDescent="0.25">
      <c r="A2436" s="478" t="s">
        <v>7987</v>
      </c>
      <c r="B2436" s="479" t="s">
        <v>7988</v>
      </c>
      <c r="C2436" s="480" t="s">
        <v>257</v>
      </c>
      <c r="D2436" s="481">
        <v>29.75</v>
      </c>
      <c r="E2436" s="479" t="s">
        <v>7989</v>
      </c>
    </row>
    <row r="2437" spans="1:5" ht="26.2" customHeight="1" x14ac:dyDescent="0.25">
      <c r="A2437" s="478" t="s">
        <v>7990</v>
      </c>
      <c r="B2437" s="479" t="s">
        <v>7991</v>
      </c>
      <c r="C2437" s="480" t="s">
        <v>262</v>
      </c>
      <c r="D2437" s="481">
        <v>6.55</v>
      </c>
      <c r="E2437" s="479" t="s">
        <v>7989</v>
      </c>
    </row>
    <row r="2438" spans="1:5" ht="26.2" customHeight="1" x14ac:dyDescent="0.25">
      <c r="A2438" s="478" t="s">
        <v>7992</v>
      </c>
      <c r="B2438" s="479" t="s">
        <v>7993</v>
      </c>
      <c r="C2438" s="480" t="s">
        <v>257</v>
      </c>
      <c r="D2438" s="481">
        <v>13.22</v>
      </c>
      <c r="E2438" s="479" t="s">
        <v>7994</v>
      </c>
    </row>
    <row r="2439" spans="1:5" ht="26.2" customHeight="1" x14ac:dyDescent="0.25">
      <c r="A2439" s="478" t="s">
        <v>7995</v>
      </c>
      <c r="B2439" s="479" t="s">
        <v>7996</v>
      </c>
      <c r="C2439" s="480" t="s">
        <v>262</v>
      </c>
      <c r="D2439" s="481">
        <v>2.91</v>
      </c>
      <c r="E2439" s="479" t="s">
        <v>7994</v>
      </c>
    </row>
    <row r="2440" spans="1:5" ht="26.2" customHeight="1" x14ac:dyDescent="0.25">
      <c r="A2440" s="478" t="s">
        <v>7997</v>
      </c>
      <c r="B2440" s="479" t="s">
        <v>7998</v>
      </c>
      <c r="C2440" s="480" t="s">
        <v>257</v>
      </c>
      <c r="D2440" s="481">
        <v>9.09</v>
      </c>
      <c r="E2440" s="479" t="s">
        <v>7999</v>
      </c>
    </row>
    <row r="2441" spans="1:5" ht="26.2" customHeight="1" x14ac:dyDescent="0.25">
      <c r="A2441" s="478" t="s">
        <v>8000</v>
      </c>
      <c r="B2441" s="479" t="s">
        <v>8001</v>
      </c>
      <c r="C2441" s="480" t="s">
        <v>262</v>
      </c>
      <c r="D2441" s="481">
        <v>2</v>
      </c>
      <c r="E2441" s="479" t="s">
        <v>7999</v>
      </c>
    </row>
    <row r="2442" spans="1:5" ht="26.2" customHeight="1" x14ac:dyDescent="0.25">
      <c r="A2442" s="478" t="s">
        <v>8002</v>
      </c>
      <c r="B2442" s="479" t="s">
        <v>8003</v>
      </c>
      <c r="C2442" s="480" t="s">
        <v>257</v>
      </c>
      <c r="D2442" s="481">
        <v>91.33</v>
      </c>
      <c r="E2442" s="479" t="s">
        <v>5467</v>
      </c>
    </row>
    <row r="2443" spans="1:5" ht="26.2" customHeight="1" x14ac:dyDescent="0.25">
      <c r="A2443" s="478" t="s">
        <v>8004</v>
      </c>
      <c r="B2443" s="479" t="s">
        <v>8005</v>
      </c>
      <c r="C2443" s="480" t="s">
        <v>262</v>
      </c>
      <c r="D2443" s="481">
        <v>20.09</v>
      </c>
      <c r="E2443" s="479" t="s">
        <v>5467</v>
      </c>
    </row>
    <row r="2444" spans="1:5" ht="26.2" customHeight="1" x14ac:dyDescent="0.25">
      <c r="A2444" s="478" t="s">
        <v>8006</v>
      </c>
      <c r="B2444" s="479" t="s">
        <v>8007</v>
      </c>
      <c r="C2444" s="480" t="s">
        <v>257</v>
      </c>
      <c r="D2444" s="481">
        <v>272.75</v>
      </c>
      <c r="E2444" s="479" t="s">
        <v>4204</v>
      </c>
    </row>
    <row r="2445" spans="1:5" ht="26.2" customHeight="1" x14ac:dyDescent="0.25">
      <c r="A2445" s="478" t="s">
        <v>8008</v>
      </c>
      <c r="B2445" s="479" t="s">
        <v>8009</v>
      </c>
      <c r="C2445" s="480" t="s">
        <v>262</v>
      </c>
      <c r="D2445" s="481">
        <v>60.01</v>
      </c>
      <c r="E2445" s="479" t="s">
        <v>4204</v>
      </c>
    </row>
    <row r="2446" spans="1:5" ht="26.2" customHeight="1" x14ac:dyDescent="0.25">
      <c r="A2446" s="478" t="s">
        <v>8010</v>
      </c>
      <c r="B2446" s="479" t="s">
        <v>8011</v>
      </c>
      <c r="C2446" s="480" t="s">
        <v>257</v>
      </c>
      <c r="D2446" s="481">
        <v>148.77000000000001</v>
      </c>
      <c r="E2446" s="479" t="s">
        <v>8012</v>
      </c>
    </row>
    <row r="2447" spans="1:5" ht="26.2" customHeight="1" x14ac:dyDescent="0.25">
      <c r="A2447" s="478" t="s">
        <v>8013</v>
      </c>
      <c r="B2447" s="479" t="s">
        <v>8014</v>
      </c>
      <c r="C2447" s="480" t="s">
        <v>262</v>
      </c>
      <c r="D2447" s="481">
        <v>32.729999999999997</v>
      </c>
      <c r="E2447" s="479" t="s">
        <v>8012</v>
      </c>
    </row>
    <row r="2448" spans="1:5" ht="26.2" customHeight="1" x14ac:dyDescent="0.25">
      <c r="A2448" s="478" t="s">
        <v>8015</v>
      </c>
      <c r="B2448" s="479" t="s">
        <v>8016</v>
      </c>
      <c r="C2448" s="480" t="s">
        <v>267</v>
      </c>
      <c r="D2448" s="481">
        <v>19500</v>
      </c>
      <c r="E2448" s="479" t="s">
        <v>974</v>
      </c>
    </row>
    <row r="2449" spans="1:5" ht="26.2" customHeight="1" x14ac:dyDescent="0.25">
      <c r="A2449" s="478" t="s">
        <v>8017</v>
      </c>
      <c r="B2449" s="479" t="s">
        <v>8018</v>
      </c>
      <c r="C2449" s="480" t="s">
        <v>256</v>
      </c>
      <c r="D2449" s="481">
        <v>5000</v>
      </c>
      <c r="E2449" s="479" t="s">
        <v>8019</v>
      </c>
    </row>
    <row r="2450" spans="1:5" ht="26.2" customHeight="1" x14ac:dyDescent="0.25">
      <c r="A2450" s="478" t="s">
        <v>8020</v>
      </c>
      <c r="B2450" s="479" t="s">
        <v>2873</v>
      </c>
      <c r="C2450" s="480" t="s">
        <v>256</v>
      </c>
      <c r="D2450" s="481">
        <v>20000</v>
      </c>
      <c r="E2450" s="479" t="s">
        <v>8021</v>
      </c>
    </row>
    <row r="2451" spans="1:5" ht="26.2" customHeight="1" x14ac:dyDescent="0.25">
      <c r="A2451" s="864" t="s">
        <v>8022</v>
      </c>
      <c r="B2451" s="865" t="s">
        <v>2876</v>
      </c>
      <c r="C2451" s="866" t="s">
        <v>262</v>
      </c>
      <c r="D2451" s="867">
        <v>4400</v>
      </c>
      <c r="E2451" s="865" t="s">
        <v>8021</v>
      </c>
    </row>
    <row r="2452" spans="1:5" ht="26.2" customHeight="1" x14ac:dyDescent="0.25">
      <c r="A2452" s="493" t="s">
        <v>8023</v>
      </c>
      <c r="B2452" s="861" t="s">
        <v>8024</v>
      </c>
      <c r="C2452" s="862" t="s">
        <v>256</v>
      </c>
      <c r="D2452" s="863">
        <v>57377.05</v>
      </c>
      <c r="E2452" s="861" t="s">
        <v>8025</v>
      </c>
    </row>
    <row r="2453" spans="1:5" ht="26.2" customHeight="1" x14ac:dyDescent="0.25">
      <c r="A2453" s="478" t="s">
        <v>8026</v>
      </c>
      <c r="B2453" s="479" t="s">
        <v>8024</v>
      </c>
      <c r="C2453" s="480" t="s">
        <v>262</v>
      </c>
      <c r="D2453" s="481">
        <v>12622.95</v>
      </c>
      <c r="E2453" s="479" t="s">
        <v>8025</v>
      </c>
    </row>
    <row r="2454" spans="1:5" ht="26.2" customHeight="1" x14ac:dyDescent="0.25">
      <c r="A2454" s="478" t="s">
        <v>8027</v>
      </c>
      <c r="B2454" s="479" t="s">
        <v>8028</v>
      </c>
      <c r="C2454" s="480" t="s">
        <v>257</v>
      </c>
      <c r="D2454" s="481">
        <v>18000</v>
      </c>
      <c r="E2454" s="479" t="s">
        <v>5024</v>
      </c>
    </row>
    <row r="2455" spans="1:5" ht="26.2" customHeight="1" x14ac:dyDescent="0.25">
      <c r="A2455" s="478" t="s">
        <v>8029</v>
      </c>
      <c r="B2455" s="479" t="s">
        <v>8030</v>
      </c>
      <c r="C2455" s="480" t="s">
        <v>5031</v>
      </c>
      <c r="D2455" s="481">
        <v>11149.38</v>
      </c>
      <c r="E2455" s="479" t="s">
        <v>5530</v>
      </c>
    </row>
    <row r="2456" spans="1:5" ht="26.2" customHeight="1" x14ac:dyDescent="0.25">
      <c r="A2456" s="478" t="s">
        <v>8031</v>
      </c>
      <c r="B2456" s="479" t="s">
        <v>8030</v>
      </c>
      <c r="C2456" s="480" t="s">
        <v>3154</v>
      </c>
      <c r="D2456" s="481">
        <v>445.98</v>
      </c>
      <c r="E2456" s="479" t="s">
        <v>5530</v>
      </c>
    </row>
    <row r="2457" spans="1:5" ht="26.2" customHeight="1" x14ac:dyDescent="0.25">
      <c r="A2457" s="478" t="s">
        <v>8032</v>
      </c>
      <c r="B2457" s="479" t="s">
        <v>8033</v>
      </c>
      <c r="C2457" s="480" t="s">
        <v>256</v>
      </c>
      <c r="D2457" s="481">
        <v>5000</v>
      </c>
      <c r="E2457" s="479" t="s">
        <v>974</v>
      </c>
    </row>
    <row r="2458" spans="1:5" ht="26.2" customHeight="1" x14ac:dyDescent="0.25">
      <c r="A2458" s="478" t="s">
        <v>8034</v>
      </c>
      <c r="B2458" s="479" t="s">
        <v>8033</v>
      </c>
      <c r="C2458" s="480" t="s">
        <v>262</v>
      </c>
      <c r="D2458" s="481">
        <v>1100</v>
      </c>
      <c r="E2458" s="479" t="s">
        <v>974</v>
      </c>
    </row>
    <row r="2459" spans="1:5" ht="26.2" customHeight="1" x14ac:dyDescent="0.25">
      <c r="A2459" s="478" t="s">
        <v>8035</v>
      </c>
      <c r="B2459" s="479" t="s">
        <v>8036</v>
      </c>
      <c r="C2459" s="480" t="s">
        <v>256</v>
      </c>
      <c r="D2459" s="481">
        <v>4.5</v>
      </c>
      <c r="E2459" s="479" t="s">
        <v>1468</v>
      </c>
    </row>
    <row r="2460" spans="1:5" ht="26.2" customHeight="1" x14ac:dyDescent="0.25">
      <c r="A2460" s="478" t="s">
        <v>8037</v>
      </c>
      <c r="B2460" s="479" t="s">
        <v>8038</v>
      </c>
      <c r="C2460" s="480" t="s">
        <v>2762</v>
      </c>
      <c r="D2460" s="481">
        <v>2112</v>
      </c>
      <c r="E2460" s="479" t="s">
        <v>4338</v>
      </c>
    </row>
    <row r="2461" spans="1:5" ht="26.2" customHeight="1" x14ac:dyDescent="0.25">
      <c r="A2461" s="478" t="s">
        <v>8039</v>
      </c>
      <c r="B2461" s="479" t="s">
        <v>8040</v>
      </c>
      <c r="C2461" s="480" t="s">
        <v>256</v>
      </c>
      <c r="D2461" s="481">
        <v>2000</v>
      </c>
      <c r="E2461" s="479" t="s">
        <v>8041</v>
      </c>
    </row>
    <row r="2462" spans="1:5" ht="26.2" customHeight="1" x14ac:dyDescent="0.25">
      <c r="A2462" s="478" t="s">
        <v>8042</v>
      </c>
      <c r="B2462" s="479" t="s">
        <v>8040</v>
      </c>
      <c r="C2462" s="480" t="s">
        <v>262</v>
      </c>
      <c r="D2462" s="481">
        <v>440</v>
      </c>
      <c r="E2462" s="479" t="s">
        <v>8041</v>
      </c>
    </row>
    <row r="2463" spans="1:5" ht="26.2" customHeight="1" x14ac:dyDescent="0.25">
      <c r="A2463" s="478" t="s">
        <v>8043</v>
      </c>
      <c r="B2463" s="479" t="s">
        <v>8044</v>
      </c>
      <c r="C2463" s="480" t="s">
        <v>256</v>
      </c>
      <c r="D2463" s="481">
        <v>2600</v>
      </c>
      <c r="E2463" s="479" t="s">
        <v>6227</v>
      </c>
    </row>
    <row r="2464" spans="1:5" ht="26.2" customHeight="1" x14ac:dyDescent="0.25">
      <c r="A2464" s="478" t="s">
        <v>8045</v>
      </c>
      <c r="B2464" s="479" t="s">
        <v>8044</v>
      </c>
      <c r="C2464" s="480" t="s">
        <v>262</v>
      </c>
      <c r="D2464" s="481">
        <v>572</v>
      </c>
      <c r="E2464" s="479" t="s">
        <v>6227</v>
      </c>
    </row>
    <row r="2465" spans="1:5" ht="26.2" customHeight="1" x14ac:dyDescent="0.25">
      <c r="A2465" s="478" t="s">
        <v>8046</v>
      </c>
      <c r="B2465" s="479" t="s">
        <v>8047</v>
      </c>
      <c r="C2465" s="480" t="s">
        <v>256</v>
      </c>
      <c r="D2465" s="481">
        <v>2500</v>
      </c>
      <c r="E2465" s="479" t="s">
        <v>8048</v>
      </c>
    </row>
    <row r="2466" spans="1:5" ht="26.2" customHeight="1" x14ac:dyDescent="0.25">
      <c r="A2466" s="478" t="s">
        <v>8049</v>
      </c>
      <c r="B2466" s="479" t="s">
        <v>8047</v>
      </c>
      <c r="C2466" s="480" t="s">
        <v>262</v>
      </c>
      <c r="D2466" s="481">
        <v>550</v>
      </c>
      <c r="E2466" s="479" t="s">
        <v>8048</v>
      </c>
    </row>
    <row r="2467" spans="1:5" ht="26.2" customHeight="1" x14ac:dyDescent="0.25">
      <c r="A2467" s="478" t="s">
        <v>8050</v>
      </c>
      <c r="B2467" s="479" t="s">
        <v>8051</v>
      </c>
      <c r="C2467" s="480" t="s">
        <v>257</v>
      </c>
      <c r="D2467" s="481">
        <v>2400</v>
      </c>
      <c r="E2467" s="479" t="s">
        <v>5088</v>
      </c>
    </row>
    <row r="2468" spans="1:5" ht="26.2" customHeight="1" x14ac:dyDescent="0.25">
      <c r="A2468" s="478" t="s">
        <v>8052</v>
      </c>
      <c r="B2468" s="479" t="s">
        <v>8053</v>
      </c>
      <c r="C2468" s="480" t="s">
        <v>262</v>
      </c>
      <c r="D2468" s="481">
        <v>528</v>
      </c>
      <c r="E2468" s="479" t="s">
        <v>5088</v>
      </c>
    </row>
    <row r="2469" spans="1:5" ht="26.2" customHeight="1" x14ac:dyDescent="0.25">
      <c r="A2469" s="478" t="s">
        <v>8054</v>
      </c>
      <c r="B2469" s="479" t="s">
        <v>8055</v>
      </c>
      <c r="C2469" s="480" t="s">
        <v>257</v>
      </c>
      <c r="D2469" s="481">
        <v>181</v>
      </c>
      <c r="E2469" s="479" t="s">
        <v>8056</v>
      </c>
    </row>
    <row r="2470" spans="1:5" ht="26.2" customHeight="1" x14ac:dyDescent="0.25">
      <c r="A2470" s="478" t="s">
        <v>8057</v>
      </c>
      <c r="B2470" s="479" t="s">
        <v>8058</v>
      </c>
      <c r="C2470" s="480" t="s">
        <v>262</v>
      </c>
      <c r="D2470" s="481">
        <v>39.82</v>
      </c>
      <c r="E2470" s="479" t="s">
        <v>8056</v>
      </c>
    </row>
    <row r="2471" spans="1:5" ht="26.2" customHeight="1" x14ac:dyDescent="0.25">
      <c r="A2471" s="478" t="s">
        <v>8059</v>
      </c>
      <c r="B2471" s="479" t="s">
        <v>8060</v>
      </c>
      <c r="C2471" s="480" t="s">
        <v>257</v>
      </c>
      <c r="D2471" s="481">
        <v>2400</v>
      </c>
      <c r="E2471" s="479" t="s">
        <v>5082</v>
      </c>
    </row>
    <row r="2472" spans="1:5" ht="26.2" customHeight="1" x14ac:dyDescent="0.25">
      <c r="A2472" s="478" t="s">
        <v>8061</v>
      </c>
      <c r="B2472" s="479" t="s">
        <v>8062</v>
      </c>
      <c r="C2472" s="480" t="s">
        <v>257</v>
      </c>
      <c r="D2472" s="481">
        <v>600</v>
      </c>
      <c r="E2472" s="479" t="s">
        <v>5082</v>
      </c>
    </row>
    <row r="2473" spans="1:5" ht="26.2" customHeight="1" x14ac:dyDescent="0.25">
      <c r="A2473" s="478" t="s">
        <v>8063</v>
      </c>
      <c r="B2473" s="479" t="s">
        <v>8064</v>
      </c>
      <c r="C2473" s="480" t="s">
        <v>257</v>
      </c>
      <c r="D2473" s="481">
        <v>700</v>
      </c>
      <c r="E2473" s="479" t="s">
        <v>8065</v>
      </c>
    </row>
    <row r="2474" spans="1:5" ht="26.2" customHeight="1" x14ac:dyDescent="0.25">
      <c r="A2474" s="478" t="s">
        <v>8066</v>
      </c>
      <c r="B2474" s="479" t="s">
        <v>8067</v>
      </c>
      <c r="C2474" s="480" t="s">
        <v>262</v>
      </c>
      <c r="D2474" s="481">
        <v>154</v>
      </c>
      <c r="E2474" s="479" t="s">
        <v>8065</v>
      </c>
    </row>
    <row r="2475" spans="1:5" ht="26.2" customHeight="1" x14ac:dyDescent="0.25">
      <c r="A2475" s="478" t="s">
        <v>8068</v>
      </c>
      <c r="B2475" s="479" t="s">
        <v>8069</v>
      </c>
      <c r="C2475" s="480" t="s">
        <v>257</v>
      </c>
      <c r="D2475" s="481">
        <v>2800</v>
      </c>
      <c r="E2475" s="479" t="s">
        <v>5082</v>
      </c>
    </row>
    <row r="2476" spans="1:5" ht="26.2" customHeight="1" x14ac:dyDescent="0.25">
      <c r="A2476" s="478" t="s">
        <v>8070</v>
      </c>
      <c r="B2476" s="479" t="s">
        <v>8071</v>
      </c>
      <c r="C2476" s="480" t="s">
        <v>257</v>
      </c>
      <c r="D2476" s="481">
        <v>430</v>
      </c>
      <c r="E2476" s="479" t="s">
        <v>8072</v>
      </c>
    </row>
    <row r="2477" spans="1:5" ht="26.2" customHeight="1" x14ac:dyDescent="0.25">
      <c r="A2477" s="478" t="s">
        <v>8073</v>
      </c>
      <c r="B2477" s="479" t="s">
        <v>8074</v>
      </c>
      <c r="C2477" s="480" t="s">
        <v>262</v>
      </c>
      <c r="D2477" s="481">
        <v>94.6</v>
      </c>
      <c r="E2477" s="479" t="s">
        <v>8072</v>
      </c>
    </row>
    <row r="2478" spans="1:5" ht="26.2" customHeight="1" x14ac:dyDescent="0.25">
      <c r="A2478" s="478" t="s">
        <v>8075</v>
      </c>
      <c r="B2478" s="479" t="s">
        <v>8076</v>
      </c>
      <c r="C2478" s="480" t="s">
        <v>257</v>
      </c>
      <c r="D2478" s="481">
        <v>8600</v>
      </c>
      <c r="E2478" s="479" t="s">
        <v>5088</v>
      </c>
    </row>
    <row r="2479" spans="1:5" ht="26.2" customHeight="1" x14ac:dyDescent="0.25">
      <c r="A2479" s="478" t="s">
        <v>8077</v>
      </c>
      <c r="B2479" s="479" t="s">
        <v>8078</v>
      </c>
      <c r="C2479" s="480" t="s">
        <v>262</v>
      </c>
      <c r="D2479" s="481">
        <v>1892</v>
      </c>
      <c r="E2479" s="479" t="s">
        <v>5088</v>
      </c>
    </row>
    <row r="2480" spans="1:5" ht="26.2" customHeight="1" x14ac:dyDescent="0.25">
      <c r="A2480" s="478" t="s">
        <v>8079</v>
      </c>
      <c r="B2480" s="479" t="s">
        <v>8080</v>
      </c>
      <c r="C2480" s="480" t="s">
        <v>267</v>
      </c>
      <c r="D2480" s="481">
        <v>4000</v>
      </c>
      <c r="E2480" s="479" t="s">
        <v>696</v>
      </c>
    </row>
    <row r="2481" spans="1:5" ht="26.2" customHeight="1" x14ac:dyDescent="0.25">
      <c r="A2481" s="478" t="s">
        <v>8081</v>
      </c>
      <c r="B2481" s="479" t="s">
        <v>8082</v>
      </c>
      <c r="C2481" s="480" t="s">
        <v>257</v>
      </c>
      <c r="D2481" s="481">
        <v>600</v>
      </c>
      <c r="E2481" s="479" t="s">
        <v>5082</v>
      </c>
    </row>
    <row r="2482" spans="1:5" ht="26.2" customHeight="1" x14ac:dyDescent="0.25">
      <c r="A2482" s="478" t="s">
        <v>8083</v>
      </c>
      <c r="B2482" s="479" t="s">
        <v>8084</v>
      </c>
      <c r="C2482" s="480" t="s">
        <v>262</v>
      </c>
      <c r="D2482" s="481">
        <v>132</v>
      </c>
      <c r="E2482" s="479" t="s">
        <v>5082</v>
      </c>
    </row>
    <row r="2483" spans="1:5" ht="26.2" customHeight="1" x14ac:dyDescent="0.25">
      <c r="A2483" s="478" t="s">
        <v>8085</v>
      </c>
      <c r="B2483" s="479" t="s">
        <v>8086</v>
      </c>
      <c r="C2483" s="480" t="s">
        <v>257</v>
      </c>
      <c r="D2483" s="481">
        <v>2500</v>
      </c>
      <c r="E2483" s="479" t="s">
        <v>5085</v>
      </c>
    </row>
    <row r="2484" spans="1:5" ht="26.2" customHeight="1" x14ac:dyDescent="0.25">
      <c r="A2484" s="478" t="s">
        <v>8087</v>
      </c>
      <c r="B2484" s="479" t="s">
        <v>8088</v>
      </c>
      <c r="C2484" s="480" t="s">
        <v>262</v>
      </c>
      <c r="D2484" s="481">
        <v>550</v>
      </c>
      <c r="E2484" s="479" t="s">
        <v>5085</v>
      </c>
    </row>
    <row r="2485" spans="1:5" ht="26.2" customHeight="1" x14ac:dyDescent="0.25">
      <c r="A2485" s="478" t="s">
        <v>8089</v>
      </c>
      <c r="B2485" s="479" t="s">
        <v>8090</v>
      </c>
      <c r="C2485" s="480" t="s">
        <v>257</v>
      </c>
      <c r="D2485" s="481">
        <v>2400</v>
      </c>
      <c r="E2485" s="479" t="s">
        <v>8091</v>
      </c>
    </row>
    <row r="2486" spans="1:5" ht="26.2" customHeight="1" x14ac:dyDescent="0.25">
      <c r="A2486" s="478" t="s">
        <v>8092</v>
      </c>
      <c r="B2486" s="479" t="s">
        <v>8093</v>
      </c>
      <c r="C2486" s="480" t="s">
        <v>262</v>
      </c>
      <c r="D2486" s="481">
        <v>528</v>
      </c>
      <c r="E2486" s="479" t="s">
        <v>8091</v>
      </c>
    </row>
    <row r="2487" spans="1:5" ht="26.2" customHeight="1" x14ac:dyDescent="0.25">
      <c r="A2487" s="478" t="s">
        <v>8094</v>
      </c>
      <c r="B2487" s="479" t="s">
        <v>8095</v>
      </c>
      <c r="C2487" s="480" t="s">
        <v>257</v>
      </c>
      <c r="D2487" s="481">
        <v>380</v>
      </c>
      <c r="E2487" s="479" t="s">
        <v>8096</v>
      </c>
    </row>
    <row r="2488" spans="1:5" ht="26.2" customHeight="1" x14ac:dyDescent="0.25">
      <c r="A2488" s="478" t="s">
        <v>8097</v>
      </c>
      <c r="B2488" s="479" t="s">
        <v>8098</v>
      </c>
      <c r="C2488" s="480" t="s">
        <v>262</v>
      </c>
      <c r="D2488" s="481">
        <v>83.6</v>
      </c>
      <c r="E2488" s="479" t="s">
        <v>8096</v>
      </c>
    </row>
    <row r="2489" spans="1:5" ht="26.2" customHeight="1" x14ac:dyDescent="0.25">
      <c r="A2489" s="478" t="s">
        <v>8099</v>
      </c>
      <c r="B2489" s="479" t="s">
        <v>8100</v>
      </c>
      <c r="C2489" s="480" t="s">
        <v>257</v>
      </c>
      <c r="D2489" s="481">
        <v>4800</v>
      </c>
      <c r="E2489" s="479" t="s">
        <v>8101</v>
      </c>
    </row>
    <row r="2490" spans="1:5" ht="26.2" customHeight="1" x14ac:dyDescent="0.25">
      <c r="A2490" s="478" t="s">
        <v>8102</v>
      </c>
      <c r="B2490" s="479" t="s">
        <v>8103</v>
      </c>
      <c r="C2490" s="480" t="s">
        <v>262</v>
      </c>
      <c r="D2490" s="481">
        <v>1056</v>
      </c>
      <c r="E2490" s="479" t="s">
        <v>8101</v>
      </c>
    </row>
    <row r="2491" spans="1:5" ht="26.2" customHeight="1" x14ac:dyDescent="0.25">
      <c r="A2491" s="478" t="s">
        <v>8104</v>
      </c>
      <c r="B2491" s="479" t="s">
        <v>8105</v>
      </c>
      <c r="C2491" s="480" t="s">
        <v>257</v>
      </c>
      <c r="D2491" s="481">
        <v>600</v>
      </c>
      <c r="E2491" s="479" t="s">
        <v>8106</v>
      </c>
    </row>
    <row r="2492" spans="1:5" ht="26.2" customHeight="1" x14ac:dyDescent="0.25">
      <c r="A2492" s="478" t="s">
        <v>8107</v>
      </c>
      <c r="B2492" s="479" t="s">
        <v>8108</v>
      </c>
      <c r="C2492" s="480" t="s">
        <v>262</v>
      </c>
      <c r="D2492" s="481">
        <v>132</v>
      </c>
      <c r="E2492" s="479" t="s">
        <v>8106</v>
      </c>
    </row>
    <row r="2493" spans="1:5" ht="26.2" customHeight="1" x14ac:dyDescent="0.25">
      <c r="A2493" s="478" t="s">
        <v>8109</v>
      </c>
      <c r="B2493" s="479" t="s">
        <v>8110</v>
      </c>
      <c r="C2493" s="480" t="s">
        <v>257</v>
      </c>
      <c r="D2493" s="481">
        <v>750</v>
      </c>
      <c r="E2493" s="479" t="s">
        <v>8111</v>
      </c>
    </row>
    <row r="2494" spans="1:5" ht="26.2" customHeight="1" x14ac:dyDescent="0.25">
      <c r="A2494" s="478" t="s">
        <v>8112</v>
      </c>
      <c r="B2494" s="479" t="s">
        <v>8113</v>
      </c>
      <c r="C2494" s="480" t="s">
        <v>262</v>
      </c>
      <c r="D2494" s="481">
        <v>165</v>
      </c>
      <c r="E2494" s="479" t="s">
        <v>8111</v>
      </c>
    </row>
    <row r="2495" spans="1:5" ht="26.2" customHeight="1" x14ac:dyDescent="0.25">
      <c r="A2495" s="478" t="s">
        <v>8114</v>
      </c>
      <c r="B2495" s="479" t="s">
        <v>8115</v>
      </c>
      <c r="C2495" s="480" t="s">
        <v>256</v>
      </c>
      <c r="D2495" s="481">
        <v>6000</v>
      </c>
      <c r="E2495" s="479" t="s">
        <v>5547</v>
      </c>
    </row>
    <row r="2496" spans="1:5" ht="26.2" customHeight="1" x14ac:dyDescent="0.25">
      <c r="A2496" s="478" t="s">
        <v>8116</v>
      </c>
      <c r="B2496" s="479" t="s">
        <v>8115</v>
      </c>
      <c r="C2496" s="480" t="s">
        <v>262</v>
      </c>
      <c r="D2496" s="481">
        <v>1320</v>
      </c>
      <c r="E2496" s="479" t="s">
        <v>5547</v>
      </c>
    </row>
    <row r="2497" spans="1:5" ht="26.2" customHeight="1" x14ac:dyDescent="0.25">
      <c r="A2497" s="478" t="s">
        <v>8117</v>
      </c>
      <c r="B2497" s="479" t="s">
        <v>8118</v>
      </c>
      <c r="C2497" s="480" t="s">
        <v>256</v>
      </c>
      <c r="D2497" s="481">
        <v>6000</v>
      </c>
      <c r="E2497" s="479" t="s">
        <v>5547</v>
      </c>
    </row>
    <row r="2498" spans="1:5" ht="26.2" customHeight="1" x14ac:dyDescent="0.25">
      <c r="A2498" s="478" t="s">
        <v>8119</v>
      </c>
      <c r="B2498" s="479" t="s">
        <v>8118</v>
      </c>
      <c r="C2498" s="480" t="s">
        <v>262</v>
      </c>
      <c r="D2498" s="481">
        <v>1320</v>
      </c>
      <c r="E2498" s="479" t="s">
        <v>5547</v>
      </c>
    </row>
    <row r="2499" spans="1:5" ht="26.2" customHeight="1" x14ac:dyDescent="0.25">
      <c r="A2499" s="478" t="s">
        <v>8120</v>
      </c>
      <c r="B2499" s="479" t="s">
        <v>8121</v>
      </c>
      <c r="C2499" s="480" t="s">
        <v>256</v>
      </c>
      <c r="D2499" s="481">
        <v>7000</v>
      </c>
      <c r="E2499" s="479" t="s">
        <v>8048</v>
      </c>
    </row>
    <row r="2500" spans="1:5" ht="26.2" customHeight="1" x14ac:dyDescent="0.25">
      <c r="A2500" s="478" t="s">
        <v>8122</v>
      </c>
      <c r="B2500" s="479" t="s">
        <v>8123</v>
      </c>
      <c r="C2500" s="480" t="s">
        <v>262</v>
      </c>
      <c r="D2500" s="481">
        <v>1540</v>
      </c>
      <c r="E2500" s="479" t="s">
        <v>8048</v>
      </c>
    </row>
    <row r="2501" spans="1:5" ht="26.2" customHeight="1" x14ac:dyDescent="0.25">
      <c r="A2501" s="864" t="s">
        <v>8124</v>
      </c>
      <c r="B2501" s="865" t="s">
        <v>8125</v>
      </c>
      <c r="C2501" s="866" t="s">
        <v>256</v>
      </c>
      <c r="D2501" s="867">
        <v>737.7</v>
      </c>
      <c r="E2501" s="865" t="s">
        <v>1468</v>
      </c>
    </row>
    <row r="2502" spans="1:5" ht="26.2" customHeight="1" x14ac:dyDescent="0.25">
      <c r="A2502" s="493" t="s">
        <v>8126</v>
      </c>
      <c r="B2502" s="861" t="s">
        <v>8127</v>
      </c>
      <c r="C2502" s="862" t="s">
        <v>262</v>
      </c>
      <c r="D2502" s="863">
        <v>162.29</v>
      </c>
      <c r="E2502" s="861" t="s">
        <v>1468</v>
      </c>
    </row>
    <row r="2503" spans="1:5" ht="26.2" customHeight="1" x14ac:dyDescent="0.25">
      <c r="A2503" s="478" t="s">
        <v>8128</v>
      </c>
      <c r="B2503" s="479" t="s">
        <v>8129</v>
      </c>
      <c r="C2503" s="480" t="s">
        <v>256</v>
      </c>
      <c r="D2503" s="481">
        <v>7377.05</v>
      </c>
      <c r="E2503" s="479" t="s">
        <v>8130</v>
      </c>
    </row>
    <row r="2504" spans="1:5" ht="26.2" customHeight="1" x14ac:dyDescent="0.25">
      <c r="A2504" s="478" t="s">
        <v>8131</v>
      </c>
      <c r="B2504" s="479" t="s">
        <v>8129</v>
      </c>
      <c r="C2504" s="480" t="s">
        <v>262</v>
      </c>
      <c r="D2504" s="481">
        <v>1622.95</v>
      </c>
      <c r="E2504" s="479" t="s">
        <v>8130</v>
      </c>
    </row>
    <row r="2505" spans="1:5" ht="26.2" customHeight="1" x14ac:dyDescent="0.25">
      <c r="A2505" s="478" t="s">
        <v>8132</v>
      </c>
      <c r="B2505" s="479" t="s">
        <v>8133</v>
      </c>
      <c r="C2505" s="480" t="s">
        <v>256</v>
      </c>
      <c r="D2505" s="481">
        <v>2000</v>
      </c>
      <c r="E2505" s="479" t="s">
        <v>2204</v>
      </c>
    </row>
    <row r="2506" spans="1:5" ht="26.2" customHeight="1" x14ac:dyDescent="0.25">
      <c r="A2506" s="478" t="s">
        <v>8134</v>
      </c>
      <c r="B2506" s="479" t="s">
        <v>8133</v>
      </c>
      <c r="C2506" s="480" t="s">
        <v>262</v>
      </c>
      <c r="D2506" s="481">
        <v>440</v>
      </c>
      <c r="E2506" s="479" t="s">
        <v>2204</v>
      </c>
    </row>
    <row r="2507" spans="1:5" ht="26.2" customHeight="1" x14ac:dyDescent="0.25">
      <c r="A2507" s="478" t="s">
        <v>8135</v>
      </c>
      <c r="B2507" s="479" t="s">
        <v>8136</v>
      </c>
      <c r="C2507" s="480" t="s">
        <v>258</v>
      </c>
      <c r="D2507" s="481">
        <v>45000</v>
      </c>
      <c r="E2507" s="479" t="s">
        <v>974</v>
      </c>
    </row>
    <row r="2508" spans="1:5" ht="26.2" customHeight="1" x14ac:dyDescent="0.25">
      <c r="A2508" s="478" t="s">
        <v>8137</v>
      </c>
      <c r="B2508" s="479" t="s">
        <v>8138</v>
      </c>
      <c r="C2508" s="480" t="s">
        <v>256</v>
      </c>
      <c r="D2508" s="481">
        <v>3719.26</v>
      </c>
      <c r="E2508" s="479" t="s">
        <v>8139</v>
      </c>
    </row>
    <row r="2509" spans="1:5" ht="26.2" customHeight="1" x14ac:dyDescent="0.25">
      <c r="A2509" s="478" t="s">
        <v>8140</v>
      </c>
      <c r="B2509" s="479" t="s">
        <v>8138</v>
      </c>
      <c r="C2509" s="480" t="s">
        <v>262</v>
      </c>
      <c r="D2509" s="481">
        <v>818.24</v>
      </c>
      <c r="E2509" s="479" t="s">
        <v>8139</v>
      </c>
    </row>
    <row r="2510" spans="1:5" ht="26.2" customHeight="1" x14ac:dyDescent="0.25">
      <c r="A2510" s="478" t="s">
        <v>8141</v>
      </c>
      <c r="B2510" s="479" t="s">
        <v>8142</v>
      </c>
      <c r="C2510" s="480" t="s">
        <v>256</v>
      </c>
      <c r="D2510" s="481">
        <v>35000</v>
      </c>
      <c r="E2510" s="479" t="s">
        <v>5302</v>
      </c>
    </row>
    <row r="2511" spans="1:5" ht="26.2" customHeight="1" x14ac:dyDescent="0.25">
      <c r="A2511" s="478" t="s">
        <v>8143</v>
      </c>
      <c r="B2511" s="479" t="s">
        <v>8144</v>
      </c>
      <c r="C2511" s="480" t="s">
        <v>256</v>
      </c>
      <c r="D2511" s="481">
        <v>40838.019999999997</v>
      </c>
      <c r="E2511" s="479" t="s">
        <v>8145</v>
      </c>
    </row>
    <row r="2512" spans="1:5" ht="26.2" customHeight="1" x14ac:dyDescent="0.25">
      <c r="A2512" s="478" t="s">
        <v>8146</v>
      </c>
      <c r="B2512" s="479" t="s">
        <v>8147</v>
      </c>
      <c r="C2512" s="480" t="s">
        <v>262</v>
      </c>
      <c r="D2512" s="481">
        <v>8984.36</v>
      </c>
      <c r="E2512" s="479" t="s">
        <v>8145</v>
      </c>
    </row>
    <row r="2513" spans="1:5" ht="26.2" customHeight="1" x14ac:dyDescent="0.25">
      <c r="A2513" s="478" t="s">
        <v>8148</v>
      </c>
      <c r="B2513" s="479" t="s">
        <v>8149</v>
      </c>
      <c r="C2513" s="480" t="s">
        <v>256</v>
      </c>
      <c r="D2513" s="481">
        <v>7500</v>
      </c>
      <c r="E2513" s="479" t="s">
        <v>8150</v>
      </c>
    </row>
    <row r="2514" spans="1:5" ht="26.2" customHeight="1" x14ac:dyDescent="0.25">
      <c r="A2514" s="478" t="s">
        <v>8151</v>
      </c>
      <c r="B2514" s="479" t="s">
        <v>8149</v>
      </c>
      <c r="C2514" s="480" t="s">
        <v>262</v>
      </c>
      <c r="D2514" s="481">
        <v>1650</v>
      </c>
      <c r="E2514" s="479" t="s">
        <v>8150</v>
      </c>
    </row>
    <row r="2515" spans="1:5" ht="26.2" customHeight="1" x14ac:dyDescent="0.25">
      <c r="A2515" s="478" t="s">
        <v>8152</v>
      </c>
      <c r="B2515" s="479" t="s">
        <v>8153</v>
      </c>
      <c r="C2515" s="480" t="s">
        <v>257</v>
      </c>
      <c r="D2515" s="481">
        <v>3375</v>
      </c>
      <c r="E2515" s="479" t="s">
        <v>5173</v>
      </c>
    </row>
    <row r="2516" spans="1:5" ht="26.2" customHeight="1" x14ac:dyDescent="0.25">
      <c r="A2516" s="478" t="s">
        <v>8154</v>
      </c>
      <c r="B2516" s="479" t="s">
        <v>8155</v>
      </c>
      <c r="C2516" s="480" t="s">
        <v>262</v>
      </c>
      <c r="D2516" s="481">
        <v>742.5</v>
      </c>
      <c r="E2516" s="479" t="s">
        <v>5173</v>
      </c>
    </row>
    <row r="2517" spans="1:5" ht="26.2" customHeight="1" x14ac:dyDescent="0.25">
      <c r="A2517" s="478" t="s">
        <v>8156</v>
      </c>
      <c r="B2517" s="479" t="s">
        <v>8157</v>
      </c>
      <c r="C2517" s="480" t="s">
        <v>257</v>
      </c>
      <c r="D2517" s="481">
        <v>1287</v>
      </c>
      <c r="E2517" s="479" t="s">
        <v>5173</v>
      </c>
    </row>
    <row r="2518" spans="1:5" ht="26.2" customHeight="1" x14ac:dyDescent="0.25">
      <c r="A2518" s="478" t="s">
        <v>8158</v>
      </c>
      <c r="B2518" s="479" t="s">
        <v>8159</v>
      </c>
      <c r="C2518" s="480" t="s">
        <v>262</v>
      </c>
      <c r="D2518" s="481">
        <v>283.14</v>
      </c>
      <c r="E2518" s="479" t="s">
        <v>5173</v>
      </c>
    </row>
    <row r="2519" spans="1:5" ht="26.2" customHeight="1" x14ac:dyDescent="0.25">
      <c r="A2519" s="478" t="s">
        <v>8160</v>
      </c>
      <c r="B2519" s="479" t="s">
        <v>8161</v>
      </c>
      <c r="C2519" s="480" t="s">
        <v>257</v>
      </c>
      <c r="D2519" s="481">
        <v>950</v>
      </c>
      <c r="E2519" s="479" t="s">
        <v>5173</v>
      </c>
    </row>
    <row r="2520" spans="1:5" ht="26.2" customHeight="1" x14ac:dyDescent="0.25">
      <c r="A2520" s="478" t="s">
        <v>8162</v>
      </c>
      <c r="B2520" s="479" t="s">
        <v>8161</v>
      </c>
      <c r="C2520" s="480" t="s">
        <v>262</v>
      </c>
      <c r="D2520" s="481">
        <v>209</v>
      </c>
      <c r="E2520" s="479" t="s">
        <v>5173</v>
      </c>
    </row>
    <row r="2521" spans="1:5" ht="26.2" customHeight="1" x14ac:dyDescent="0.25">
      <c r="A2521" s="478" t="s">
        <v>8163</v>
      </c>
      <c r="B2521" s="479" t="s">
        <v>8164</v>
      </c>
      <c r="C2521" s="480" t="s">
        <v>257</v>
      </c>
      <c r="D2521" s="481">
        <v>4070</v>
      </c>
      <c r="E2521" s="479" t="s">
        <v>8165</v>
      </c>
    </row>
    <row r="2522" spans="1:5" ht="26.2" customHeight="1" x14ac:dyDescent="0.25">
      <c r="A2522" s="478" t="s">
        <v>8166</v>
      </c>
      <c r="B2522" s="479" t="s">
        <v>8167</v>
      </c>
      <c r="C2522" s="480" t="s">
        <v>262</v>
      </c>
      <c r="D2522" s="481">
        <v>895.4</v>
      </c>
      <c r="E2522" s="479" t="s">
        <v>8165</v>
      </c>
    </row>
    <row r="2523" spans="1:5" ht="26.2" customHeight="1" x14ac:dyDescent="0.25">
      <c r="A2523" s="478" t="s">
        <v>8168</v>
      </c>
      <c r="B2523" s="479" t="s">
        <v>8169</v>
      </c>
      <c r="C2523" s="480" t="s">
        <v>257</v>
      </c>
      <c r="D2523" s="481">
        <v>27431.200000000001</v>
      </c>
      <c r="E2523" s="479" t="s">
        <v>1463</v>
      </c>
    </row>
    <row r="2524" spans="1:5" ht="26.2" customHeight="1" x14ac:dyDescent="0.25">
      <c r="A2524" s="478" t="s">
        <v>8170</v>
      </c>
      <c r="B2524" s="479" t="s">
        <v>8169</v>
      </c>
      <c r="C2524" s="480" t="s">
        <v>262</v>
      </c>
      <c r="D2524" s="481">
        <v>6034.86</v>
      </c>
      <c r="E2524" s="479" t="s">
        <v>1463</v>
      </c>
    </row>
    <row r="2525" spans="1:5" ht="26.2" customHeight="1" x14ac:dyDescent="0.25">
      <c r="A2525" s="478" t="s">
        <v>8171</v>
      </c>
      <c r="B2525" s="479" t="s">
        <v>8172</v>
      </c>
      <c r="C2525" s="480" t="s">
        <v>256</v>
      </c>
      <c r="D2525" s="481">
        <v>2868.86</v>
      </c>
      <c r="E2525" s="479" t="s">
        <v>8173</v>
      </c>
    </row>
    <row r="2526" spans="1:5" ht="26.2" customHeight="1" x14ac:dyDescent="0.25">
      <c r="A2526" s="478" t="s">
        <v>8174</v>
      </c>
      <c r="B2526" s="479" t="s">
        <v>8172</v>
      </c>
      <c r="C2526" s="480" t="s">
        <v>262</v>
      </c>
      <c r="D2526" s="481">
        <v>631.14</v>
      </c>
      <c r="E2526" s="479" t="s">
        <v>8173</v>
      </c>
    </row>
    <row r="2527" spans="1:5" ht="26.2" customHeight="1" x14ac:dyDescent="0.25">
      <c r="A2527" s="478" t="s">
        <v>8175</v>
      </c>
      <c r="B2527" s="479" t="s">
        <v>8176</v>
      </c>
      <c r="C2527" s="480" t="s">
        <v>256</v>
      </c>
      <c r="D2527" s="481">
        <v>7000</v>
      </c>
      <c r="E2527" s="479" t="s">
        <v>3151</v>
      </c>
    </row>
    <row r="2528" spans="1:5" ht="26.2" customHeight="1" x14ac:dyDescent="0.25">
      <c r="A2528" s="478" t="s">
        <v>8177</v>
      </c>
      <c r="B2528" s="479" t="s">
        <v>8178</v>
      </c>
      <c r="C2528" s="480" t="s">
        <v>262</v>
      </c>
      <c r="D2528" s="481">
        <v>1540</v>
      </c>
      <c r="E2528" s="479" t="s">
        <v>3151</v>
      </c>
    </row>
    <row r="2529" spans="1:5" ht="26.2" customHeight="1" x14ac:dyDescent="0.25">
      <c r="A2529" s="478" t="s">
        <v>8179</v>
      </c>
      <c r="B2529" s="479" t="s">
        <v>8180</v>
      </c>
      <c r="C2529" s="480" t="s">
        <v>256</v>
      </c>
      <c r="D2529" s="481">
        <v>3000</v>
      </c>
      <c r="E2529" s="479" t="s">
        <v>3151</v>
      </c>
    </row>
    <row r="2530" spans="1:5" ht="26.2" customHeight="1" x14ac:dyDescent="0.25">
      <c r="A2530" s="478" t="s">
        <v>8181</v>
      </c>
      <c r="B2530" s="479" t="s">
        <v>8180</v>
      </c>
      <c r="C2530" s="480" t="s">
        <v>262</v>
      </c>
      <c r="D2530" s="481">
        <v>660</v>
      </c>
      <c r="E2530" s="479" t="s">
        <v>3151</v>
      </c>
    </row>
    <row r="2531" spans="1:5" ht="26.2" customHeight="1" x14ac:dyDescent="0.25">
      <c r="A2531" s="478" t="s">
        <v>8182</v>
      </c>
      <c r="B2531" s="479" t="s">
        <v>8183</v>
      </c>
      <c r="C2531" s="480" t="s">
        <v>258</v>
      </c>
      <c r="D2531" s="481">
        <v>1040</v>
      </c>
      <c r="E2531" s="479" t="s">
        <v>8184</v>
      </c>
    </row>
    <row r="2532" spans="1:5" ht="26.2" customHeight="1" x14ac:dyDescent="0.25">
      <c r="A2532" s="478" t="s">
        <v>8185</v>
      </c>
      <c r="B2532" s="479" t="s">
        <v>8183</v>
      </c>
      <c r="C2532" s="480" t="s">
        <v>262</v>
      </c>
      <c r="D2532" s="481">
        <v>228.8</v>
      </c>
      <c r="E2532" s="479" t="s">
        <v>8184</v>
      </c>
    </row>
    <row r="2533" spans="1:5" ht="26.2" customHeight="1" x14ac:dyDescent="0.25">
      <c r="A2533" s="478" t="s">
        <v>8186</v>
      </c>
      <c r="B2533" s="479" t="s">
        <v>8187</v>
      </c>
      <c r="C2533" s="480" t="s">
        <v>256</v>
      </c>
      <c r="D2533" s="481">
        <v>4000</v>
      </c>
      <c r="E2533" s="479" t="s">
        <v>5333</v>
      </c>
    </row>
    <row r="2534" spans="1:5" ht="26.2" customHeight="1" x14ac:dyDescent="0.25">
      <c r="A2534" s="478" t="s">
        <v>8188</v>
      </c>
      <c r="B2534" s="479" t="s">
        <v>8189</v>
      </c>
      <c r="C2534" s="480" t="s">
        <v>262</v>
      </c>
      <c r="D2534" s="481">
        <v>880</v>
      </c>
      <c r="E2534" s="479" t="s">
        <v>5333</v>
      </c>
    </row>
    <row r="2535" spans="1:5" ht="26.2" customHeight="1" x14ac:dyDescent="0.25">
      <c r="A2535" s="478" t="s">
        <v>8190</v>
      </c>
      <c r="B2535" s="479" t="s">
        <v>8191</v>
      </c>
      <c r="C2535" s="480" t="s">
        <v>256</v>
      </c>
      <c r="D2535" s="481">
        <v>6000</v>
      </c>
      <c r="E2535" s="479" t="s">
        <v>8192</v>
      </c>
    </row>
    <row r="2536" spans="1:5" ht="26.2" customHeight="1" x14ac:dyDescent="0.25">
      <c r="A2536" s="478" t="s">
        <v>8193</v>
      </c>
      <c r="B2536" s="479" t="s">
        <v>8191</v>
      </c>
      <c r="C2536" s="480" t="s">
        <v>262</v>
      </c>
      <c r="D2536" s="481">
        <v>1320</v>
      </c>
      <c r="E2536" s="479" t="s">
        <v>8192</v>
      </c>
    </row>
    <row r="2537" spans="1:5" ht="26.2" customHeight="1" x14ac:dyDescent="0.25">
      <c r="A2537" s="478" t="s">
        <v>8194</v>
      </c>
      <c r="B2537" s="479" t="s">
        <v>8195</v>
      </c>
      <c r="C2537" s="480" t="s">
        <v>256</v>
      </c>
      <c r="D2537" s="481">
        <v>2459.02</v>
      </c>
      <c r="E2537" s="479" t="s">
        <v>721</v>
      </c>
    </row>
    <row r="2538" spans="1:5" ht="26.2" customHeight="1" x14ac:dyDescent="0.25">
      <c r="A2538" s="478" t="s">
        <v>8196</v>
      </c>
      <c r="B2538" s="479" t="s">
        <v>8195</v>
      </c>
      <c r="C2538" s="480" t="s">
        <v>262</v>
      </c>
      <c r="D2538" s="481">
        <v>540.98</v>
      </c>
      <c r="E2538" s="479" t="s">
        <v>721</v>
      </c>
    </row>
    <row r="2539" spans="1:5" ht="26.2" customHeight="1" x14ac:dyDescent="0.25">
      <c r="A2539" s="478" t="s">
        <v>8197</v>
      </c>
      <c r="B2539" s="479" t="s">
        <v>8198</v>
      </c>
      <c r="C2539" s="480" t="s">
        <v>256</v>
      </c>
      <c r="D2539" s="481">
        <v>7900</v>
      </c>
      <c r="E2539" s="479" t="s">
        <v>5547</v>
      </c>
    </row>
    <row r="2540" spans="1:5" ht="26.2" customHeight="1" x14ac:dyDescent="0.25">
      <c r="A2540" s="478" t="s">
        <v>8199</v>
      </c>
      <c r="B2540" s="479" t="s">
        <v>8200</v>
      </c>
      <c r="C2540" s="480" t="s">
        <v>267</v>
      </c>
      <c r="D2540" s="481">
        <v>23333</v>
      </c>
      <c r="E2540" s="479" t="s">
        <v>8201</v>
      </c>
    </row>
    <row r="2541" spans="1:5" ht="26.2" customHeight="1" x14ac:dyDescent="0.25">
      <c r="A2541" s="478" t="s">
        <v>8202</v>
      </c>
      <c r="B2541" s="479" t="s">
        <v>8203</v>
      </c>
      <c r="C2541" s="480" t="s">
        <v>257</v>
      </c>
      <c r="D2541" s="481">
        <v>688.53</v>
      </c>
      <c r="E2541" s="479" t="s">
        <v>8204</v>
      </c>
    </row>
    <row r="2542" spans="1:5" ht="26.2" customHeight="1" x14ac:dyDescent="0.25">
      <c r="A2542" s="478" t="s">
        <v>8205</v>
      </c>
      <c r="B2542" s="479" t="s">
        <v>8203</v>
      </c>
      <c r="C2542" s="480" t="s">
        <v>262</v>
      </c>
      <c r="D2542" s="481">
        <v>151.47999999999999</v>
      </c>
      <c r="E2542" s="479" t="s">
        <v>8204</v>
      </c>
    </row>
    <row r="2543" spans="1:5" ht="26.2" customHeight="1" x14ac:dyDescent="0.25">
      <c r="A2543" s="478" t="s">
        <v>8206</v>
      </c>
      <c r="B2543" s="479" t="s">
        <v>8207</v>
      </c>
      <c r="C2543" s="480" t="s">
        <v>2762</v>
      </c>
      <c r="D2543" s="481">
        <v>114946</v>
      </c>
      <c r="E2543" s="479" t="s">
        <v>4338</v>
      </c>
    </row>
    <row r="2544" spans="1:5" ht="26.2" customHeight="1" x14ac:dyDescent="0.25">
      <c r="A2544" s="478" t="s">
        <v>8208</v>
      </c>
      <c r="B2544" s="479" t="s">
        <v>8209</v>
      </c>
      <c r="C2544" s="480" t="s">
        <v>262</v>
      </c>
      <c r="D2544" s="481">
        <v>120</v>
      </c>
      <c r="E2544" s="479" t="s">
        <v>2244</v>
      </c>
    </row>
    <row r="2545" spans="1:5" ht="26.2" customHeight="1" x14ac:dyDescent="0.25">
      <c r="A2545" s="478" t="s">
        <v>8210</v>
      </c>
      <c r="B2545" s="479" t="s">
        <v>8211</v>
      </c>
      <c r="C2545" s="480" t="s">
        <v>267</v>
      </c>
      <c r="D2545" s="481">
        <v>5000</v>
      </c>
      <c r="E2545" s="479" t="s">
        <v>6206</v>
      </c>
    </row>
    <row r="2546" spans="1:5" ht="26.2" customHeight="1" x14ac:dyDescent="0.25">
      <c r="A2546" s="478" t="s">
        <v>8212</v>
      </c>
      <c r="B2546" s="479" t="s">
        <v>8213</v>
      </c>
      <c r="C2546" s="480" t="s">
        <v>256</v>
      </c>
      <c r="D2546" s="481">
        <v>8000</v>
      </c>
      <c r="E2546" s="479" t="s">
        <v>8214</v>
      </c>
    </row>
    <row r="2547" spans="1:5" ht="26.2" customHeight="1" x14ac:dyDescent="0.25">
      <c r="A2547" s="478" t="s">
        <v>8215</v>
      </c>
      <c r="B2547" s="479" t="s">
        <v>8213</v>
      </c>
      <c r="C2547" s="480" t="s">
        <v>262</v>
      </c>
      <c r="D2547" s="481">
        <v>1760</v>
      </c>
      <c r="E2547" s="479" t="s">
        <v>8214</v>
      </c>
    </row>
    <row r="2548" spans="1:5" ht="26.2" customHeight="1" x14ac:dyDescent="0.25">
      <c r="A2548" s="478" t="s">
        <v>8216</v>
      </c>
      <c r="B2548" s="479" t="s">
        <v>8217</v>
      </c>
      <c r="C2548" s="480" t="s">
        <v>267</v>
      </c>
      <c r="D2548" s="481">
        <v>9735</v>
      </c>
      <c r="E2548" s="479" t="s">
        <v>6227</v>
      </c>
    </row>
    <row r="2549" spans="1:5" ht="26.2" customHeight="1" x14ac:dyDescent="0.25">
      <c r="A2549" s="478" t="s">
        <v>8218</v>
      </c>
      <c r="B2549" s="479" t="s">
        <v>8219</v>
      </c>
      <c r="C2549" s="480" t="s">
        <v>267</v>
      </c>
      <c r="D2549" s="481">
        <v>9735</v>
      </c>
      <c r="E2549" s="479" t="s">
        <v>6227</v>
      </c>
    </row>
    <row r="2550" spans="1:5" ht="26.2" customHeight="1" x14ac:dyDescent="0.25">
      <c r="A2550" s="478" t="s">
        <v>8220</v>
      </c>
      <c r="B2550" s="479" t="s">
        <v>8221</v>
      </c>
      <c r="C2550" s="480" t="s">
        <v>21</v>
      </c>
      <c r="D2550" s="481">
        <v>146.19999999999999</v>
      </c>
      <c r="E2550" s="479" t="s">
        <v>8222</v>
      </c>
    </row>
    <row r="2551" spans="1:5" ht="26.2" customHeight="1" x14ac:dyDescent="0.25">
      <c r="A2551" s="864" t="s">
        <v>8223</v>
      </c>
      <c r="B2551" s="865" t="s">
        <v>8224</v>
      </c>
      <c r="C2551" s="866" t="s">
        <v>21</v>
      </c>
      <c r="D2551" s="867">
        <v>8385.2800000000007</v>
      </c>
      <c r="E2551" s="865" t="s">
        <v>8225</v>
      </c>
    </row>
    <row r="2552" spans="1:5" ht="26.2" customHeight="1" x14ac:dyDescent="0.25">
      <c r="A2552" s="493" t="s">
        <v>8226</v>
      </c>
      <c r="B2552" s="861" t="s">
        <v>8227</v>
      </c>
      <c r="C2552" s="862" t="s">
        <v>21</v>
      </c>
      <c r="D2552" s="863">
        <v>8385.2800000000007</v>
      </c>
      <c r="E2552" s="861" t="s">
        <v>8228</v>
      </c>
    </row>
    <row r="2553" spans="1:5" ht="26.2" customHeight="1" x14ac:dyDescent="0.25">
      <c r="A2553" s="478" t="s">
        <v>8229</v>
      </c>
      <c r="B2553" s="479" t="s">
        <v>8230</v>
      </c>
      <c r="C2553" s="480" t="s">
        <v>267</v>
      </c>
      <c r="D2553" s="481">
        <v>27000</v>
      </c>
      <c r="E2553" s="479" t="s">
        <v>721</v>
      </c>
    </row>
    <row r="2554" spans="1:5" ht="26.2" customHeight="1" x14ac:dyDescent="0.25">
      <c r="A2554" s="478" t="s">
        <v>8231</v>
      </c>
      <c r="B2554" s="479" t="s">
        <v>8232</v>
      </c>
      <c r="C2554" s="480" t="s">
        <v>1565</v>
      </c>
      <c r="D2554" s="481">
        <v>86442.71</v>
      </c>
      <c r="E2554" s="479" t="s">
        <v>1170</v>
      </c>
    </row>
    <row r="2555" spans="1:5" ht="26.2" customHeight="1" x14ac:dyDescent="0.25">
      <c r="A2555" s="478" t="s">
        <v>8233</v>
      </c>
      <c r="B2555" s="479" t="s">
        <v>8234</v>
      </c>
      <c r="C2555" s="480" t="s">
        <v>1565</v>
      </c>
      <c r="D2555" s="481">
        <v>3999.8</v>
      </c>
      <c r="E2555" s="479" t="s">
        <v>721</v>
      </c>
    </row>
    <row r="2556" spans="1:5" ht="26.2" customHeight="1" x14ac:dyDescent="0.25">
      <c r="A2556" s="478" t="s">
        <v>8235</v>
      </c>
      <c r="B2556" s="479" t="s">
        <v>8236</v>
      </c>
      <c r="C2556" s="480" t="s">
        <v>256</v>
      </c>
      <c r="D2556" s="481">
        <v>13296.99</v>
      </c>
      <c r="E2556" s="479" t="s">
        <v>3880</v>
      </c>
    </row>
    <row r="2557" spans="1:5" ht="26.2" customHeight="1" x14ac:dyDescent="0.25">
      <c r="A2557" s="478" t="s">
        <v>8237</v>
      </c>
      <c r="B2557" s="479" t="s">
        <v>3769</v>
      </c>
      <c r="C2557" s="480" t="s">
        <v>256</v>
      </c>
      <c r="D2557" s="481">
        <v>2500</v>
      </c>
      <c r="E2557" s="479" t="s">
        <v>8238</v>
      </c>
    </row>
    <row r="2558" spans="1:5" ht="26.2" customHeight="1" x14ac:dyDescent="0.25">
      <c r="A2558" s="478" t="s">
        <v>8239</v>
      </c>
      <c r="B2558" s="479" t="s">
        <v>8240</v>
      </c>
      <c r="C2558" s="480" t="s">
        <v>262</v>
      </c>
      <c r="D2558" s="481">
        <v>550</v>
      </c>
      <c r="E2558" s="479" t="s">
        <v>8238</v>
      </c>
    </row>
    <row r="2559" spans="1:5" ht="26.2" customHeight="1" x14ac:dyDescent="0.25">
      <c r="A2559" s="478" t="s">
        <v>8241</v>
      </c>
      <c r="B2559" s="479" t="s">
        <v>8242</v>
      </c>
      <c r="C2559" s="480" t="s">
        <v>267</v>
      </c>
      <c r="D2559" s="481">
        <v>5000</v>
      </c>
      <c r="E2559" s="479" t="s">
        <v>2269</v>
      </c>
    </row>
    <row r="2560" spans="1:5" ht="26.2" customHeight="1" x14ac:dyDescent="0.25">
      <c r="A2560" s="478" t="s">
        <v>8243</v>
      </c>
      <c r="B2560" s="479" t="s">
        <v>8244</v>
      </c>
      <c r="C2560" s="480" t="s">
        <v>256</v>
      </c>
      <c r="D2560" s="481">
        <v>4500</v>
      </c>
      <c r="E2560" s="479" t="s">
        <v>8245</v>
      </c>
    </row>
    <row r="2561" spans="1:5" ht="26.2" customHeight="1" x14ac:dyDescent="0.25">
      <c r="A2561" s="478" t="s">
        <v>8246</v>
      </c>
      <c r="B2561" s="479" t="s">
        <v>8244</v>
      </c>
      <c r="C2561" s="480" t="s">
        <v>262</v>
      </c>
      <c r="D2561" s="481">
        <v>990</v>
      </c>
      <c r="E2561" s="479" t="s">
        <v>8245</v>
      </c>
    </row>
    <row r="2562" spans="1:5" ht="26.2" customHeight="1" x14ac:dyDescent="0.25">
      <c r="A2562" s="478" t="s">
        <v>8247</v>
      </c>
      <c r="B2562" s="479" t="s">
        <v>8248</v>
      </c>
      <c r="C2562" s="480" t="s">
        <v>264</v>
      </c>
      <c r="D2562" s="481">
        <v>1400000</v>
      </c>
      <c r="E2562" s="479" t="s">
        <v>714</v>
      </c>
    </row>
    <row r="2563" spans="1:5" ht="26.2" customHeight="1" x14ac:dyDescent="0.25">
      <c r="A2563" s="478" t="s">
        <v>8249</v>
      </c>
      <c r="B2563" s="479" t="s">
        <v>8250</v>
      </c>
      <c r="C2563" s="480" t="s">
        <v>258</v>
      </c>
      <c r="D2563" s="481">
        <v>2150</v>
      </c>
      <c r="E2563" s="479" t="s">
        <v>8251</v>
      </c>
    </row>
    <row r="2564" spans="1:5" ht="26.2" customHeight="1" x14ac:dyDescent="0.25">
      <c r="A2564" s="478" t="s">
        <v>8252</v>
      </c>
      <c r="B2564" s="479" t="s">
        <v>8253</v>
      </c>
      <c r="C2564" s="480" t="s">
        <v>262</v>
      </c>
      <c r="D2564" s="481">
        <v>473</v>
      </c>
      <c r="E2564" s="479" t="s">
        <v>8251</v>
      </c>
    </row>
    <row r="2565" spans="1:5" ht="26.2" customHeight="1" x14ac:dyDescent="0.25">
      <c r="A2565" s="478" t="s">
        <v>8254</v>
      </c>
      <c r="B2565" s="479" t="s">
        <v>8255</v>
      </c>
      <c r="C2565" s="480" t="s">
        <v>256</v>
      </c>
      <c r="D2565" s="481">
        <v>12295.08</v>
      </c>
      <c r="E2565" s="479" t="s">
        <v>8256</v>
      </c>
    </row>
    <row r="2566" spans="1:5" ht="26.2" customHeight="1" x14ac:dyDescent="0.25">
      <c r="A2566" s="478" t="s">
        <v>8257</v>
      </c>
      <c r="B2566" s="479" t="s">
        <v>8255</v>
      </c>
      <c r="C2566" s="480" t="s">
        <v>262</v>
      </c>
      <c r="D2566" s="481">
        <v>2704.92</v>
      </c>
      <c r="E2566" s="479" t="s">
        <v>8256</v>
      </c>
    </row>
    <row r="2567" spans="1:5" ht="26.2" customHeight="1" x14ac:dyDescent="0.25">
      <c r="A2567" s="478" t="s">
        <v>8258</v>
      </c>
      <c r="B2567" s="479" t="s">
        <v>8259</v>
      </c>
      <c r="C2567" s="480" t="s">
        <v>281</v>
      </c>
      <c r="D2567" s="481">
        <v>2288.58</v>
      </c>
      <c r="E2567" s="479" t="s">
        <v>4338</v>
      </c>
    </row>
    <row r="2568" spans="1:5" ht="26.2" customHeight="1" x14ac:dyDescent="0.25">
      <c r="A2568" s="478" t="s">
        <v>8260</v>
      </c>
      <c r="B2568" s="479" t="s">
        <v>8261</v>
      </c>
      <c r="C2568" s="480" t="s">
        <v>258</v>
      </c>
      <c r="D2568" s="481">
        <v>7.8</v>
      </c>
      <c r="E2568" s="479" t="s">
        <v>2007</v>
      </c>
    </row>
    <row r="2569" spans="1:5" ht="26.2" customHeight="1" x14ac:dyDescent="0.25">
      <c r="A2569" s="478" t="s">
        <v>8262</v>
      </c>
      <c r="B2569" s="479" t="s">
        <v>8263</v>
      </c>
      <c r="C2569" s="480" t="s">
        <v>258</v>
      </c>
      <c r="D2569" s="481">
        <v>11.7</v>
      </c>
      <c r="E2569" s="479" t="s">
        <v>8264</v>
      </c>
    </row>
    <row r="2570" spans="1:5" ht="26.2" customHeight="1" x14ac:dyDescent="0.25">
      <c r="A2570" s="478" t="s">
        <v>8265</v>
      </c>
      <c r="B2570" s="479" t="s">
        <v>8266</v>
      </c>
      <c r="C2570" s="480" t="s">
        <v>258</v>
      </c>
      <c r="D2570" s="481">
        <v>549.9</v>
      </c>
      <c r="E2570" s="479" t="s">
        <v>4829</v>
      </c>
    </row>
    <row r="2571" spans="1:5" ht="26.2" customHeight="1" x14ac:dyDescent="0.25">
      <c r="A2571" s="478" t="s">
        <v>8267</v>
      </c>
      <c r="B2571" s="479" t="s">
        <v>8268</v>
      </c>
      <c r="C2571" s="480" t="s">
        <v>13</v>
      </c>
      <c r="D2571" s="481">
        <v>17283.240000000002</v>
      </c>
      <c r="E2571" s="479" t="s">
        <v>8269</v>
      </c>
    </row>
    <row r="2572" spans="1:5" ht="26.2" customHeight="1" x14ac:dyDescent="0.25">
      <c r="A2572" s="478" t="s">
        <v>8270</v>
      </c>
      <c r="B2572" s="479" t="s">
        <v>8271</v>
      </c>
      <c r="C2572" s="480" t="s">
        <v>257</v>
      </c>
      <c r="D2572" s="481">
        <v>135</v>
      </c>
      <c r="E2572" s="479" t="s">
        <v>4894</v>
      </c>
    </row>
    <row r="2573" spans="1:5" ht="26.2" customHeight="1" x14ac:dyDescent="0.25">
      <c r="A2573" s="478" t="s">
        <v>8272</v>
      </c>
      <c r="B2573" s="479" t="s">
        <v>8271</v>
      </c>
      <c r="C2573" s="480" t="s">
        <v>262</v>
      </c>
      <c r="D2573" s="481">
        <v>29.7</v>
      </c>
      <c r="E2573" s="479" t="s">
        <v>4894</v>
      </c>
    </row>
    <row r="2574" spans="1:5" ht="26.2" customHeight="1" x14ac:dyDescent="0.25">
      <c r="A2574" s="478" t="s">
        <v>8273</v>
      </c>
      <c r="B2574" s="479" t="s">
        <v>8274</v>
      </c>
      <c r="C2574" s="480" t="s">
        <v>267</v>
      </c>
      <c r="D2574" s="481">
        <v>100000</v>
      </c>
      <c r="E2574" s="479" t="s">
        <v>8269</v>
      </c>
    </row>
    <row r="2575" spans="1:5" ht="26.2" customHeight="1" x14ac:dyDescent="0.25">
      <c r="A2575" s="478" t="s">
        <v>8275</v>
      </c>
      <c r="B2575" s="479" t="s">
        <v>8276</v>
      </c>
      <c r="C2575" s="480" t="s">
        <v>267</v>
      </c>
      <c r="D2575" s="481">
        <v>18000</v>
      </c>
      <c r="E2575" s="479" t="s">
        <v>694</v>
      </c>
    </row>
    <row r="2576" spans="1:5" ht="26.2" customHeight="1" x14ac:dyDescent="0.25">
      <c r="A2576" s="478" t="s">
        <v>8277</v>
      </c>
      <c r="B2576" s="479" t="s">
        <v>8278</v>
      </c>
      <c r="C2576" s="480" t="s">
        <v>256</v>
      </c>
      <c r="D2576" s="481">
        <v>3590.8</v>
      </c>
      <c r="E2576" s="479" t="s">
        <v>963</v>
      </c>
    </row>
    <row r="2577" spans="1:5" ht="26.2" customHeight="1" x14ac:dyDescent="0.25">
      <c r="A2577" s="478" t="s">
        <v>8279</v>
      </c>
      <c r="B2577" s="479" t="s">
        <v>8280</v>
      </c>
      <c r="C2577" s="480" t="s">
        <v>262</v>
      </c>
      <c r="D2577" s="481">
        <v>789.98</v>
      </c>
      <c r="E2577" s="479" t="s">
        <v>963</v>
      </c>
    </row>
    <row r="2578" spans="1:5" ht="26.2" customHeight="1" x14ac:dyDescent="0.25">
      <c r="A2578" s="478" t="s">
        <v>8281</v>
      </c>
      <c r="B2578" s="479" t="s">
        <v>8282</v>
      </c>
      <c r="C2578" s="480" t="s">
        <v>257</v>
      </c>
      <c r="D2578" s="481">
        <v>878.2</v>
      </c>
      <c r="E2578" s="479" t="s">
        <v>1820</v>
      </c>
    </row>
    <row r="2579" spans="1:5" ht="26.2" customHeight="1" x14ac:dyDescent="0.25">
      <c r="A2579" s="478" t="s">
        <v>8283</v>
      </c>
      <c r="B2579" s="479" t="s">
        <v>8282</v>
      </c>
      <c r="C2579" s="480" t="s">
        <v>262</v>
      </c>
      <c r="D2579" s="481">
        <v>193.2</v>
      </c>
      <c r="E2579" s="479" t="s">
        <v>1820</v>
      </c>
    </row>
    <row r="2580" spans="1:5" ht="26.2" customHeight="1" x14ac:dyDescent="0.25">
      <c r="A2580" s="478" t="s">
        <v>8284</v>
      </c>
      <c r="B2580" s="479" t="s">
        <v>8285</v>
      </c>
      <c r="C2580" s="480" t="s">
        <v>256</v>
      </c>
      <c r="D2580" s="481">
        <v>21900</v>
      </c>
      <c r="E2580" s="479" t="s">
        <v>710</v>
      </c>
    </row>
    <row r="2581" spans="1:5" ht="26.2" customHeight="1" x14ac:dyDescent="0.25">
      <c r="A2581" s="478" t="s">
        <v>8286</v>
      </c>
      <c r="B2581" s="479" t="s">
        <v>8285</v>
      </c>
      <c r="C2581" s="480" t="s">
        <v>262</v>
      </c>
      <c r="D2581" s="481">
        <v>4818</v>
      </c>
      <c r="E2581" s="479" t="s">
        <v>710</v>
      </c>
    </row>
    <row r="2582" spans="1:5" ht="26.2" customHeight="1" x14ac:dyDescent="0.25">
      <c r="A2582" s="478" t="s">
        <v>8287</v>
      </c>
      <c r="B2582" s="479" t="s">
        <v>8288</v>
      </c>
      <c r="C2582" s="480" t="s">
        <v>257</v>
      </c>
      <c r="D2582" s="481">
        <v>578.22</v>
      </c>
      <c r="E2582" s="479" t="s">
        <v>8289</v>
      </c>
    </row>
    <row r="2583" spans="1:5" ht="26.2" customHeight="1" x14ac:dyDescent="0.25">
      <c r="A2583" s="478" t="s">
        <v>8290</v>
      </c>
      <c r="B2583" s="479" t="s">
        <v>8288</v>
      </c>
      <c r="C2583" s="480" t="s">
        <v>262</v>
      </c>
      <c r="D2583" s="481">
        <v>127.21</v>
      </c>
      <c r="E2583" s="479" t="s">
        <v>8289</v>
      </c>
    </row>
    <row r="2584" spans="1:5" ht="26.2" customHeight="1" x14ac:dyDescent="0.25">
      <c r="A2584" s="478" t="s">
        <v>8291</v>
      </c>
      <c r="B2584" s="479" t="s">
        <v>8292</v>
      </c>
      <c r="C2584" s="480" t="s">
        <v>257</v>
      </c>
      <c r="D2584" s="481">
        <v>1108.22</v>
      </c>
      <c r="E2584" s="479" t="s">
        <v>5390</v>
      </c>
    </row>
    <row r="2585" spans="1:5" ht="26.2" customHeight="1" x14ac:dyDescent="0.25">
      <c r="A2585" s="478" t="s">
        <v>8293</v>
      </c>
      <c r="B2585" s="479" t="s">
        <v>8292</v>
      </c>
      <c r="C2585" s="480" t="s">
        <v>262</v>
      </c>
      <c r="D2585" s="481">
        <v>243.81</v>
      </c>
      <c r="E2585" s="479" t="s">
        <v>5390</v>
      </c>
    </row>
    <row r="2586" spans="1:5" ht="26.2" customHeight="1" x14ac:dyDescent="0.25">
      <c r="A2586" s="478" t="s">
        <v>8294</v>
      </c>
      <c r="B2586" s="479" t="s">
        <v>8295</v>
      </c>
      <c r="C2586" s="480" t="s">
        <v>1565</v>
      </c>
      <c r="D2586" s="481">
        <v>16830</v>
      </c>
      <c r="E2586" s="479" t="s">
        <v>8296</v>
      </c>
    </row>
    <row r="2587" spans="1:5" ht="26.2" customHeight="1" x14ac:dyDescent="0.25">
      <c r="A2587" s="478" t="s">
        <v>8297</v>
      </c>
      <c r="B2587" s="479" t="s">
        <v>8298</v>
      </c>
      <c r="C2587" s="480" t="s">
        <v>267</v>
      </c>
      <c r="D2587" s="481">
        <v>12000</v>
      </c>
      <c r="E2587" s="479" t="s">
        <v>696</v>
      </c>
    </row>
    <row r="2588" spans="1:5" ht="26.2" customHeight="1" x14ac:dyDescent="0.25">
      <c r="A2588" s="478" t="s">
        <v>8299</v>
      </c>
      <c r="B2588" s="479" t="s">
        <v>8300</v>
      </c>
      <c r="C2588" s="480" t="s">
        <v>257</v>
      </c>
      <c r="D2588" s="481">
        <v>360</v>
      </c>
      <c r="E2588" s="479" t="s">
        <v>1169</v>
      </c>
    </row>
    <row r="2589" spans="1:5" ht="26.2" customHeight="1" x14ac:dyDescent="0.25">
      <c r="A2589" s="478" t="s">
        <v>8301</v>
      </c>
      <c r="B2589" s="479" t="s">
        <v>8302</v>
      </c>
      <c r="C2589" s="480" t="s">
        <v>262</v>
      </c>
      <c r="D2589" s="481">
        <v>79.2</v>
      </c>
      <c r="E2589" s="479" t="s">
        <v>1169</v>
      </c>
    </row>
    <row r="2590" spans="1:5" ht="26.2" customHeight="1" x14ac:dyDescent="0.25">
      <c r="A2590" s="478" t="s">
        <v>8303</v>
      </c>
      <c r="B2590" s="479" t="s">
        <v>8304</v>
      </c>
      <c r="C2590" s="480" t="s">
        <v>257</v>
      </c>
      <c r="D2590" s="481">
        <v>550</v>
      </c>
      <c r="E2590" s="479" t="s">
        <v>8305</v>
      </c>
    </row>
    <row r="2591" spans="1:5" ht="26.2" customHeight="1" x14ac:dyDescent="0.25">
      <c r="A2591" s="478" t="s">
        <v>8306</v>
      </c>
      <c r="B2591" s="479" t="s">
        <v>8307</v>
      </c>
      <c r="C2591" s="480" t="s">
        <v>262</v>
      </c>
      <c r="D2591" s="481">
        <v>121</v>
      </c>
      <c r="E2591" s="479" t="s">
        <v>8305</v>
      </c>
    </row>
    <row r="2592" spans="1:5" ht="26.2" customHeight="1" x14ac:dyDescent="0.25">
      <c r="A2592" s="478" t="s">
        <v>8308</v>
      </c>
      <c r="B2592" s="479" t="s">
        <v>8309</v>
      </c>
      <c r="C2592" s="480" t="s">
        <v>257</v>
      </c>
      <c r="D2592" s="481">
        <v>1674.6</v>
      </c>
      <c r="E2592" s="479" t="s">
        <v>8310</v>
      </c>
    </row>
    <row r="2593" spans="1:5" ht="26.2" customHeight="1" x14ac:dyDescent="0.25">
      <c r="A2593" s="478" t="s">
        <v>8311</v>
      </c>
      <c r="B2593" s="479" t="s">
        <v>8312</v>
      </c>
      <c r="C2593" s="480" t="s">
        <v>262</v>
      </c>
      <c r="D2593" s="481">
        <v>368.41</v>
      </c>
      <c r="E2593" s="479" t="s">
        <v>8310</v>
      </c>
    </row>
    <row r="2594" spans="1:5" ht="26.2" customHeight="1" x14ac:dyDescent="0.25">
      <c r="A2594" s="478" t="s">
        <v>8313</v>
      </c>
      <c r="B2594" s="479" t="s">
        <v>8314</v>
      </c>
      <c r="C2594" s="480" t="s">
        <v>257</v>
      </c>
      <c r="D2594" s="481">
        <v>774.6</v>
      </c>
      <c r="E2594" s="479" t="s">
        <v>8315</v>
      </c>
    </row>
    <row r="2595" spans="1:5" ht="26.2" customHeight="1" x14ac:dyDescent="0.25">
      <c r="A2595" s="478" t="s">
        <v>8316</v>
      </c>
      <c r="B2595" s="479" t="s">
        <v>8317</v>
      </c>
      <c r="C2595" s="480" t="s">
        <v>262</v>
      </c>
      <c r="D2595" s="481">
        <v>170.41</v>
      </c>
      <c r="E2595" s="479" t="s">
        <v>8315</v>
      </c>
    </row>
    <row r="2596" spans="1:5" ht="26.2" customHeight="1" x14ac:dyDescent="0.25">
      <c r="A2596" s="478" t="s">
        <v>8318</v>
      </c>
      <c r="B2596" s="479" t="s">
        <v>8319</v>
      </c>
      <c r="C2596" s="480" t="s">
        <v>257</v>
      </c>
      <c r="D2596" s="481">
        <v>1700</v>
      </c>
      <c r="E2596" s="479" t="s">
        <v>8320</v>
      </c>
    </row>
    <row r="2597" spans="1:5" ht="26.2" customHeight="1" x14ac:dyDescent="0.25">
      <c r="A2597" s="478" t="s">
        <v>8321</v>
      </c>
      <c r="B2597" s="479" t="s">
        <v>8322</v>
      </c>
      <c r="C2597" s="480" t="s">
        <v>262</v>
      </c>
      <c r="D2597" s="481">
        <v>374</v>
      </c>
      <c r="E2597" s="479" t="s">
        <v>8320</v>
      </c>
    </row>
    <row r="2598" spans="1:5" ht="26.2" customHeight="1" x14ac:dyDescent="0.25">
      <c r="A2598" s="478" t="s">
        <v>8323</v>
      </c>
      <c r="B2598" s="479" t="s">
        <v>8324</v>
      </c>
      <c r="C2598" s="480" t="s">
        <v>257</v>
      </c>
      <c r="D2598" s="481">
        <v>5140.8</v>
      </c>
      <c r="E2598" s="479" t="s">
        <v>1249</v>
      </c>
    </row>
    <row r="2599" spans="1:5" ht="26.2" customHeight="1" x14ac:dyDescent="0.25">
      <c r="A2599" s="478" t="s">
        <v>8325</v>
      </c>
      <c r="B2599" s="479" t="s">
        <v>8326</v>
      </c>
      <c r="C2599" s="480" t="s">
        <v>262</v>
      </c>
      <c r="D2599" s="481">
        <v>1130.98</v>
      </c>
      <c r="E2599" s="479" t="s">
        <v>1249</v>
      </c>
    </row>
    <row r="2600" spans="1:5" ht="26.2" customHeight="1" x14ac:dyDescent="0.25">
      <c r="A2600" s="478" t="s">
        <v>8327</v>
      </c>
      <c r="B2600" s="479" t="s">
        <v>8328</v>
      </c>
      <c r="C2600" s="480" t="s">
        <v>257</v>
      </c>
      <c r="D2600" s="481">
        <v>120</v>
      </c>
      <c r="E2600" s="479" t="s">
        <v>8329</v>
      </c>
    </row>
    <row r="2601" spans="1:5" ht="26.2" customHeight="1" x14ac:dyDescent="0.25">
      <c r="A2601" s="864" t="s">
        <v>8330</v>
      </c>
      <c r="B2601" s="865" t="s">
        <v>8331</v>
      </c>
      <c r="C2601" s="866" t="s">
        <v>262</v>
      </c>
      <c r="D2601" s="867">
        <v>26.4</v>
      </c>
      <c r="E2601" s="865" t="s">
        <v>8329</v>
      </c>
    </row>
    <row r="2602" spans="1:5" ht="26.2" customHeight="1" x14ac:dyDescent="0.25">
      <c r="A2602" s="493" t="s">
        <v>8332</v>
      </c>
      <c r="B2602" s="861" t="s">
        <v>8333</v>
      </c>
      <c r="C2602" s="862" t="s">
        <v>257</v>
      </c>
      <c r="D2602" s="863">
        <v>360</v>
      </c>
      <c r="E2602" s="861" t="s">
        <v>8334</v>
      </c>
    </row>
    <row r="2603" spans="1:5" ht="26.2" customHeight="1" x14ac:dyDescent="0.25">
      <c r="A2603" s="478" t="s">
        <v>8335</v>
      </c>
      <c r="B2603" s="479" t="s">
        <v>8336</v>
      </c>
      <c r="C2603" s="480" t="s">
        <v>13</v>
      </c>
      <c r="D2603" s="481">
        <v>18972.77</v>
      </c>
      <c r="E2603" s="479" t="s">
        <v>5248</v>
      </c>
    </row>
    <row r="2604" spans="1:5" ht="26.2" customHeight="1" x14ac:dyDescent="0.25">
      <c r="A2604" s="478" t="s">
        <v>8337</v>
      </c>
      <c r="B2604" s="479" t="s">
        <v>8336</v>
      </c>
      <c r="C2604" s="480" t="s">
        <v>13</v>
      </c>
      <c r="D2604" s="481">
        <v>21372.77</v>
      </c>
      <c r="E2604" s="479" t="s">
        <v>5248</v>
      </c>
    </row>
    <row r="2605" spans="1:5" ht="26.2" customHeight="1" x14ac:dyDescent="0.25">
      <c r="A2605" s="478" t="s">
        <v>8338</v>
      </c>
      <c r="B2605" s="479" t="s">
        <v>8339</v>
      </c>
      <c r="C2605" s="480" t="s">
        <v>13</v>
      </c>
      <c r="D2605" s="481">
        <v>18972.77</v>
      </c>
      <c r="E2605" s="479" t="s">
        <v>2151</v>
      </c>
    </row>
    <row r="2606" spans="1:5" ht="26.2" customHeight="1" x14ac:dyDescent="0.25">
      <c r="A2606" s="478" t="s">
        <v>8340</v>
      </c>
      <c r="B2606" s="479" t="s">
        <v>8341</v>
      </c>
      <c r="C2606" s="480" t="s">
        <v>256</v>
      </c>
      <c r="D2606" s="481">
        <v>5000</v>
      </c>
      <c r="E2606" s="479" t="s">
        <v>5243</v>
      </c>
    </row>
    <row r="2607" spans="1:5" ht="26.2" customHeight="1" x14ac:dyDescent="0.25">
      <c r="A2607" s="478" t="s">
        <v>8342</v>
      </c>
      <c r="B2607" s="479" t="s">
        <v>8343</v>
      </c>
      <c r="C2607" s="480" t="s">
        <v>262</v>
      </c>
      <c r="D2607" s="481">
        <v>1100</v>
      </c>
      <c r="E2607" s="479" t="s">
        <v>5243</v>
      </c>
    </row>
    <row r="2608" spans="1:5" ht="26.2" customHeight="1" x14ac:dyDescent="0.25">
      <c r="A2608" s="478" t="s">
        <v>8344</v>
      </c>
      <c r="B2608" s="479" t="s">
        <v>8345</v>
      </c>
      <c r="C2608" s="480" t="s">
        <v>13</v>
      </c>
      <c r="D2608" s="481">
        <v>18972.77</v>
      </c>
      <c r="E2608" s="479" t="s">
        <v>2152</v>
      </c>
    </row>
    <row r="2609" spans="1:5" ht="26.2" customHeight="1" x14ac:dyDescent="0.25">
      <c r="A2609" s="478" t="s">
        <v>8346</v>
      </c>
      <c r="B2609" s="479" t="s">
        <v>8347</v>
      </c>
      <c r="C2609" s="480" t="s">
        <v>2762</v>
      </c>
      <c r="D2609" s="481">
        <v>10440</v>
      </c>
      <c r="E2609" s="479" t="s">
        <v>8348</v>
      </c>
    </row>
    <row r="2610" spans="1:5" ht="26.2" customHeight="1" x14ac:dyDescent="0.25">
      <c r="A2610" s="478" t="s">
        <v>8349</v>
      </c>
      <c r="B2610" s="479" t="s">
        <v>8350</v>
      </c>
      <c r="C2610" s="480" t="s">
        <v>257</v>
      </c>
      <c r="D2610" s="481">
        <v>1200</v>
      </c>
      <c r="E2610" s="479" t="s">
        <v>5224</v>
      </c>
    </row>
    <row r="2611" spans="1:5" ht="26.2" customHeight="1" x14ac:dyDescent="0.25">
      <c r="A2611" s="478" t="s">
        <v>8351</v>
      </c>
      <c r="B2611" s="479" t="s">
        <v>8352</v>
      </c>
      <c r="C2611" s="480" t="s">
        <v>262</v>
      </c>
      <c r="D2611" s="481">
        <v>264</v>
      </c>
      <c r="E2611" s="479" t="s">
        <v>5224</v>
      </c>
    </row>
    <row r="2612" spans="1:5" ht="26.2" customHeight="1" x14ac:dyDescent="0.25">
      <c r="A2612" s="478" t="s">
        <v>8353</v>
      </c>
      <c r="B2612" s="479" t="s">
        <v>8354</v>
      </c>
      <c r="C2612" s="480" t="s">
        <v>256</v>
      </c>
      <c r="D2612" s="481">
        <v>10000</v>
      </c>
      <c r="E2612" s="479" t="s">
        <v>1017</v>
      </c>
    </row>
    <row r="2613" spans="1:5" ht="26.2" customHeight="1" x14ac:dyDescent="0.25">
      <c r="A2613" s="478" t="s">
        <v>8355</v>
      </c>
      <c r="B2613" s="479" t="s">
        <v>8356</v>
      </c>
      <c r="C2613" s="480" t="s">
        <v>262</v>
      </c>
      <c r="D2613" s="481">
        <v>2200</v>
      </c>
      <c r="E2613" s="479" t="s">
        <v>1017</v>
      </c>
    </row>
    <row r="2614" spans="1:5" ht="26.2" customHeight="1" x14ac:dyDescent="0.25">
      <c r="A2614" s="478" t="s">
        <v>8357</v>
      </c>
      <c r="B2614" s="479" t="s">
        <v>8358</v>
      </c>
      <c r="C2614" s="480" t="s">
        <v>267</v>
      </c>
      <c r="D2614" s="481">
        <v>30000</v>
      </c>
      <c r="E2614" s="479" t="s">
        <v>721</v>
      </c>
    </row>
    <row r="2615" spans="1:5" ht="26.2" customHeight="1" x14ac:dyDescent="0.25">
      <c r="A2615" s="478" t="s">
        <v>8359</v>
      </c>
      <c r="B2615" s="479" t="s">
        <v>8360</v>
      </c>
      <c r="C2615" s="480" t="s">
        <v>258</v>
      </c>
      <c r="D2615" s="481">
        <v>16000</v>
      </c>
      <c r="E2615" s="479" t="s">
        <v>5367</v>
      </c>
    </row>
    <row r="2616" spans="1:5" ht="26.2" customHeight="1" x14ac:dyDescent="0.25">
      <c r="A2616" s="478" t="s">
        <v>8361</v>
      </c>
      <c r="B2616" s="479" t="s">
        <v>8360</v>
      </c>
      <c r="C2616" s="480" t="s">
        <v>262</v>
      </c>
      <c r="D2616" s="481">
        <v>3520</v>
      </c>
      <c r="E2616" s="479" t="s">
        <v>5367</v>
      </c>
    </row>
    <row r="2617" spans="1:5" ht="26.2" customHeight="1" x14ac:dyDescent="0.25">
      <c r="A2617" s="478" t="s">
        <v>8362</v>
      </c>
      <c r="B2617" s="479" t="s">
        <v>8363</v>
      </c>
      <c r="C2617" s="480" t="s">
        <v>256</v>
      </c>
      <c r="D2617" s="481">
        <v>4000</v>
      </c>
      <c r="E2617" s="479" t="s">
        <v>3151</v>
      </c>
    </row>
    <row r="2618" spans="1:5" ht="26.2" customHeight="1" x14ac:dyDescent="0.25">
      <c r="A2618" s="478" t="s">
        <v>8364</v>
      </c>
      <c r="B2618" s="479" t="s">
        <v>8363</v>
      </c>
      <c r="C2618" s="480" t="s">
        <v>262</v>
      </c>
      <c r="D2618" s="481">
        <v>880</v>
      </c>
      <c r="E2618" s="479" t="s">
        <v>3151</v>
      </c>
    </row>
    <row r="2619" spans="1:5" ht="26.2" customHeight="1" x14ac:dyDescent="0.25">
      <c r="A2619" s="478" t="s">
        <v>8365</v>
      </c>
      <c r="B2619" s="479" t="s">
        <v>8366</v>
      </c>
      <c r="C2619" s="480" t="s">
        <v>267</v>
      </c>
      <c r="D2619" s="481">
        <v>30000</v>
      </c>
      <c r="E2619" s="479" t="s">
        <v>714</v>
      </c>
    </row>
    <row r="2620" spans="1:5" ht="26.2" customHeight="1" x14ac:dyDescent="0.25">
      <c r="A2620" s="478" t="s">
        <v>8367</v>
      </c>
      <c r="B2620" s="479" t="s">
        <v>8368</v>
      </c>
      <c r="C2620" s="480" t="s">
        <v>256</v>
      </c>
      <c r="D2620" s="481">
        <v>23959.5</v>
      </c>
      <c r="E2620" s="479" t="s">
        <v>974</v>
      </c>
    </row>
    <row r="2621" spans="1:5" ht="26.2" customHeight="1" x14ac:dyDescent="0.25">
      <c r="A2621" s="478" t="s">
        <v>8369</v>
      </c>
      <c r="B2621" s="479" t="s">
        <v>8370</v>
      </c>
      <c r="C2621" s="480" t="s">
        <v>262</v>
      </c>
      <c r="D2621" s="481">
        <v>5271.09</v>
      </c>
      <c r="E2621" s="479" t="s">
        <v>974</v>
      </c>
    </row>
    <row r="2622" spans="1:5" ht="26.2" customHeight="1" x14ac:dyDescent="0.25">
      <c r="A2622" s="478" t="s">
        <v>8371</v>
      </c>
      <c r="B2622" s="479" t="s">
        <v>8372</v>
      </c>
      <c r="C2622" s="480" t="s">
        <v>257</v>
      </c>
      <c r="D2622" s="481">
        <v>2965</v>
      </c>
      <c r="E2622" s="479" t="s">
        <v>8373</v>
      </c>
    </row>
    <row r="2623" spans="1:5" ht="26.2" customHeight="1" x14ac:dyDescent="0.25">
      <c r="A2623" s="478" t="s">
        <v>8374</v>
      </c>
      <c r="B2623" s="479" t="s">
        <v>8372</v>
      </c>
      <c r="C2623" s="480" t="s">
        <v>262</v>
      </c>
      <c r="D2623" s="481">
        <v>652.29999999999995</v>
      </c>
      <c r="E2623" s="479" t="s">
        <v>8373</v>
      </c>
    </row>
    <row r="2624" spans="1:5" ht="26.2" customHeight="1" x14ac:dyDescent="0.25">
      <c r="A2624" s="478" t="s">
        <v>8375</v>
      </c>
      <c r="B2624" s="479" t="s">
        <v>8376</v>
      </c>
      <c r="C2624" s="480" t="s">
        <v>257</v>
      </c>
      <c r="D2624" s="481">
        <v>100</v>
      </c>
      <c r="E2624" s="479" t="s">
        <v>8377</v>
      </c>
    </row>
    <row r="2625" spans="1:5" ht="26.2" customHeight="1" x14ac:dyDescent="0.25">
      <c r="A2625" s="478" t="s">
        <v>8378</v>
      </c>
      <c r="B2625" s="479" t="s">
        <v>8376</v>
      </c>
      <c r="C2625" s="480" t="s">
        <v>262</v>
      </c>
      <c r="D2625" s="481">
        <v>22</v>
      </c>
      <c r="E2625" s="479" t="s">
        <v>8377</v>
      </c>
    </row>
    <row r="2626" spans="1:5" ht="26.2" customHeight="1" x14ac:dyDescent="0.25">
      <c r="A2626" s="478" t="s">
        <v>8379</v>
      </c>
      <c r="B2626" s="479" t="s">
        <v>8380</v>
      </c>
      <c r="C2626" s="480" t="s">
        <v>257</v>
      </c>
      <c r="D2626" s="481">
        <v>400</v>
      </c>
      <c r="E2626" s="479" t="s">
        <v>5082</v>
      </c>
    </row>
    <row r="2627" spans="1:5" ht="26.2" customHeight="1" x14ac:dyDescent="0.25">
      <c r="A2627" s="478" t="s">
        <v>8381</v>
      </c>
      <c r="B2627" s="479" t="s">
        <v>8382</v>
      </c>
      <c r="C2627" s="480" t="s">
        <v>262</v>
      </c>
      <c r="D2627" s="481">
        <v>88</v>
      </c>
      <c r="E2627" s="479" t="s">
        <v>5082</v>
      </c>
    </row>
    <row r="2628" spans="1:5" ht="26.2" customHeight="1" x14ac:dyDescent="0.25">
      <c r="A2628" s="478" t="s">
        <v>8383</v>
      </c>
      <c r="B2628" s="479" t="s">
        <v>8384</v>
      </c>
      <c r="C2628" s="480" t="s">
        <v>256</v>
      </c>
      <c r="D2628" s="481">
        <v>12000</v>
      </c>
      <c r="E2628" s="479" t="s">
        <v>4668</v>
      </c>
    </row>
    <row r="2629" spans="1:5" ht="26.2" customHeight="1" x14ac:dyDescent="0.25">
      <c r="A2629" s="478" t="s">
        <v>8385</v>
      </c>
      <c r="B2629" s="479" t="s">
        <v>7218</v>
      </c>
      <c r="C2629" s="480" t="s">
        <v>262</v>
      </c>
      <c r="D2629" s="481">
        <v>2640</v>
      </c>
      <c r="E2629" s="479" t="s">
        <v>4668</v>
      </c>
    </row>
    <row r="2630" spans="1:5" ht="26.2" customHeight="1" x14ac:dyDescent="0.25">
      <c r="A2630" s="478" t="s">
        <v>8386</v>
      </c>
      <c r="B2630" s="479" t="s">
        <v>8387</v>
      </c>
      <c r="C2630" s="480" t="s">
        <v>258</v>
      </c>
      <c r="D2630" s="481">
        <v>5500</v>
      </c>
      <c r="E2630" s="479" t="s">
        <v>8388</v>
      </c>
    </row>
    <row r="2631" spans="1:5" ht="26.2" customHeight="1" x14ac:dyDescent="0.25">
      <c r="A2631" s="478" t="s">
        <v>8389</v>
      </c>
      <c r="B2631" s="479" t="s">
        <v>8390</v>
      </c>
      <c r="C2631" s="480" t="s">
        <v>262</v>
      </c>
      <c r="D2631" s="481">
        <v>1210</v>
      </c>
      <c r="E2631" s="479" t="s">
        <v>8388</v>
      </c>
    </row>
    <row r="2632" spans="1:5" ht="26.2" customHeight="1" x14ac:dyDescent="0.25">
      <c r="A2632" s="478" t="s">
        <v>8391</v>
      </c>
      <c r="B2632" s="479" t="s">
        <v>8392</v>
      </c>
      <c r="C2632" s="480" t="s">
        <v>258</v>
      </c>
      <c r="D2632" s="481">
        <v>1700</v>
      </c>
      <c r="E2632" s="479" t="s">
        <v>4901</v>
      </c>
    </row>
    <row r="2633" spans="1:5" ht="26.2" customHeight="1" x14ac:dyDescent="0.25">
      <c r="A2633" s="478" t="s">
        <v>8393</v>
      </c>
      <c r="B2633" s="479" t="s">
        <v>8394</v>
      </c>
      <c r="C2633" s="480" t="s">
        <v>262</v>
      </c>
      <c r="D2633" s="481">
        <v>374</v>
      </c>
      <c r="E2633" s="479" t="s">
        <v>4901</v>
      </c>
    </row>
    <row r="2634" spans="1:5" ht="26.2" customHeight="1" x14ac:dyDescent="0.25">
      <c r="A2634" s="478" t="s">
        <v>8395</v>
      </c>
      <c r="B2634" s="479" t="s">
        <v>8396</v>
      </c>
      <c r="C2634" s="480" t="s">
        <v>258</v>
      </c>
      <c r="D2634" s="481">
        <v>700</v>
      </c>
      <c r="E2634" s="479" t="s">
        <v>5562</v>
      </c>
    </row>
    <row r="2635" spans="1:5" ht="26.2" customHeight="1" x14ac:dyDescent="0.25">
      <c r="A2635" s="478" t="s">
        <v>8397</v>
      </c>
      <c r="B2635" s="479" t="s">
        <v>8398</v>
      </c>
      <c r="C2635" s="480" t="s">
        <v>262</v>
      </c>
      <c r="D2635" s="481">
        <v>154</v>
      </c>
      <c r="E2635" s="479" t="s">
        <v>5562</v>
      </c>
    </row>
    <row r="2636" spans="1:5" ht="26.2" customHeight="1" x14ac:dyDescent="0.25">
      <c r="A2636" s="478" t="s">
        <v>8399</v>
      </c>
      <c r="B2636" s="479" t="s">
        <v>2873</v>
      </c>
      <c r="C2636" s="480" t="s">
        <v>256</v>
      </c>
      <c r="D2636" s="481">
        <v>5000</v>
      </c>
      <c r="E2636" s="479" t="s">
        <v>8400</v>
      </c>
    </row>
    <row r="2637" spans="1:5" ht="26.2" customHeight="1" x14ac:dyDescent="0.25">
      <c r="A2637" s="478" t="s">
        <v>8401</v>
      </c>
      <c r="B2637" s="479" t="s">
        <v>2876</v>
      </c>
      <c r="C2637" s="480" t="s">
        <v>262</v>
      </c>
      <c r="D2637" s="481">
        <v>1100</v>
      </c>
      <c r="E2637" s="479" t="s">
        <v>8400</v>
      </c>
    </row>
    <row r="2638" spans="1:5" ht="26.2" customHeight="1" x14ac:dyDescent="0.25">
      <c r="A2638" s="478" t="s">
        <v>8402</v>
      </c>
      <c r="B2638" s="479" t="s">
        <v>8403</v>
      </c>
      <c r="C2638" s="480" t="s">
        <v>281</v>
      </c>
      <c r="D2638" s="481">
        <v>39197.599999999999</v>
      </c>
      <c r="E2638" s="479" t="s">
        <v>1264</v>
      </c>
    </row>
    <row r="2639" spans="1:5" ht="26.2" customHeight="1" x14ac:dyDescent="0.25">
      <c r="A2639" s="478" t="s">
        <v>8404</v>
      </c>
      <c r="B2639" s="479" t="s">
        <v>8405</v>
      </c>
      <c r="C2639" s="480" t="s">
        <v>265</v>
      </c>
      <c r="D2639" s="481">
        <v>230542.43</v>
      </c>
      <c r="E2639" s="479" t="s">
        <v>1170</v>
      </c>
    </row>
    <row r="2640" spans="1:5" ht="26.2" customHeight="1" x14ac:dyDescent="0.25">
      <c r="A2640" s="478" t="s">
        <v>8406</v>
      </c>
      <c r="B2640" s="479" t="s">
        <v>8407</v>
      </c>
      <c r="C2640" s="480" t="s">
        <v>262</v>
      </c>
      <c r="D2640" s="481">
        <v>79.2</v>
      </c>
      <c r="E2640" s="479" t="s">
        <v>8334</v>
      </c>
    </row>
    <row r="2641" spans="1:5" ht="26.2" customHeight="1" x14ac:dyDescent="0.25">
      <c r="A2641" s="478" t="s">
        <v>8408</v>
      </c>
      <c r="B2641" s="479" t="s">
        <v>8409</v>
      </c>
      <c r="C2641" s="480" t="s">
        <v>257</v>
      </c>
      <c r="D2641" s="481">
        <v>540</v>
      </c>
      <c r="E2641" s="479" t="s">
        <v>8410</v>
      </c>
    </row>
    <row r="2642" spans="1:5" ht="26.2" customHeight="1" x14ac:dyDescent="0.25">
      <c r="A2642" s="478" t="s">
        <v>8411</v>
      </c>
      <c r="B2642" s="479" t="s">
        <v>8412</v>
      </c>
      <c r="C2642" s="480" t="s">
        <v>262</v>
      </c>
      <c r="D2642" s="481">
        <v>118.8</v>
      </c>
      <c r="E2642" s="479" t="s">
        <v>8410</v>
      </c>
    </row>
    <row r="2643" spans="1:5" ht="26.2" customHeight="1" x14ac:dyDescent="0.25">
      <c r="A2643" s="478" t="s">
        <v>8413</v>
      </c>
      <c r="B2643" s="479" t="s">
        <v>8414</v>
      </c>
      <c r="C2643" s="480" t="s">
        <v>274</v>
      </c>
      <c r="D2643" s="481">
        <v>32550</v>
      </c>
      <c r="E2643" s="479" t="s">
        <v>1211</v>
      </c>
    </row>
    <row r="2644" spans="1:5" ht="26.2" customHeight="1" x14ac:dyDescent="0.25">
      <c r="A2644" s="478" t="s">
        <v>8415</v>
      </c>
      <c r="B2644" s="479" t="s">
        <v>8416</v>
      </c>
      <c r="C2644" s="480" t="s">
        <v>256</v>
      </c>
      <c r="D2644" s="481">
        <v>9000</v>
      </c>
      <c r="E2644" s="479" t="s">
        <v>8417</v>
      </c>
    </row>
    <row r="2645" spans="1:5" ht="26.2" customHeight="1" x14ac:dyDescent="0.25">
      <c r="A2645" s="478" t="s">
        <v>8418</v>
      </c>
      <c r="B2645" s="479" t="s">
        <v>8419</v>
      </c>
      <c r="C2645" s="480" t="s">
        <v>262</v>
      </c>
      <c r="D2645" s="481">
        <v>1980</v>
      </c>
      <c r="E2645" s="479" t="s">
        <v>8417</v>
      </c>
    </row>
    <row r="2646" spans="1:5" ht="26.2" customHeight="1" x14ac:dyDescent="0.25">
      <c r="A2646" s="478" t="s">
        <v>8420</v>
      </c>
      <c r="B2646" s="479" t="s">
        <v>8421</v>
      </c>
      <c r="C2646" s="480" t="s">
        <v>267</v>
      </c>
      <c r="D2646" s="481">
        <v>5000</v>
      </c>
      <c r="E2646" s="479" t="s">
        <v>696</v>
      </c>
    </row>
    <row r="2647" spans="1:5" ht="26.2" customHeight="1" x14ac:dyDescent="0.25">
      <c r="A2647" s="478" t="s">
        <v>8422</v>
      </c>
      <c r="B2647" s="479" t="s">
        <v>8423</v>
      </c>
      <c r="C2647" s="480" t="s">
        <v>267</v>
      </c>
      <c r="D2647" s="481">
        <v>66925.600000000006</v>
      </c>
      <c r="E2647" s="479" t="s">
        <v>1752</v>
      </c>
    </row>
    <row r="2648" spans="1:5" ht="26.2" customHeight="1" x14ac:dyDescent="0.25">
      <c r="A2648" s="478" t="s">
        <v>8424</v>
      </c>
      <c r="B2648" s="479" t="s">
        <v>8425</v>
      </c>
      <c r="C2648" s="480" t="s">
        <v>267</v>
      </c>
      <c r="D2648" s="481">
        <v>32200</v>
      </c>
      <c r="E2648" s="479" t="s">
        <v>1752</v>
      </c>
    </row>
    <row r="2649" spans="1:5" ht="26.2" customHeight="1" x14ac:dyDescent="0.25">
      <c r="A2649" s="478" t="s">
        <v>8426</v>
      </c>
      <c r="B2649" s="479" t="s">
        <v>8427</v>
      </c>
      <c r="C2649" s="480" t="s">
        <v>256</v>
      </c>
      <c r="D2649" s="481">
        <v>3000</v>
      </c>
      <c r="E2649" s="479" t="s">
        <v>8428</v>
      </c>
    </row>
    <row r="2650" spans="1:5" ht="26.2" customHeight="1" x14ac:dyDescent="0.25">
      <c r="A2650" s="478" t="s">
        <v>8429</v>
      </c>
      <c r="B2650" s="479" t="s">
        <v>8427</v>
      </c>
      <c r="C2650" s="480" t="s">
        <v>262</v>
      </c>
      <c r="D2650" s="481">
        <v>660</v>
      </c>
      <c r="E2650" s="479" t="s">
        <v>8428</v>
      </c>
    </row>
    <row r="2651" spans="1:5" ht="26.2" customHeight="1" x14ac:dyDescent="0.25">
      <c r="A2651" s="864" t="s">
        <v>8430</v>
      </c>
      <c r="B2651" s="865" t="s">
        <v>8431</v>
      </c>
      <c r="C2651" s="866" t="s">
        <v>256</v>
      </c>
      <c r="D2651" s="867">
        <v>23959.5</v>
      </c>
      <c r="E2651" s="865" t="s">
        <v>974</v>
      </c>
    </row>
    <row r="2652" spans="1:5" ht="26.2" customHeight="1" x14ac:dyDescent="0.25">
      <c r="A2652" s="493" t="s">
        <v>8432</v>
      </c>
      <c r="B2652" s="861" t="s">
        <v>8433</v>
      </c>
      <c r="C2652" s="862" t="s">
        <v>262</v>
      </c>
      <c r="D2652" s="863">
        <v>5271.09</v>
      </c>
      <c r="E2652" s="861" t="s">
        <v>974</v>
      </c>
    </row>
    <row r="2653" spans="1:5" ht="26.2" customHeight="1" x14ac:dyDescent="0.25">
      <c r="A2653" s="478" t="s">
        <v>8434</v>
      </c>
      <c r="B2653" s="479" t="s">
        <v>8435</v>
      </c>
      <c r="C2653" s="480" t="s">
        <v>3666</v>
      </c>
      <c r="D2653" s="481">
        <v>2748.74</v>
      </c>
      <c r="E2653" s="479" t="s">
        <v>8436</v>
      </c>
    </row>
    <row r="2654" spans="1:5" ht="26.2" customHeight="1" x14ac:dyDescent="0.25">
      <c r="A2654" s="478" t="s">
        <v>8437</v>
      </c>
      <c r="B2654" s="479" t="s">
        <v>8438</v>
      </c>
      <c r="C2654" s="480" t="s">
        <v>256</v>
      </c>
      <c r="D2654" s="481">
        <v>30000</v>
      </c>
      <c r="E2654" s="479" t="s">
        <v>5025</v>
      </c>
    </row>
    <row r="2655" spans="1:5" ht="26.2" customHeight="1" x14ac:dyDescent="0.25">
      <c r="A2655" s="478" t="s">
        <v>8439</v>
      </c>
      <c r="B2655" s="479" t="s">
        <v>8440</v>
      </c>
      <c r="C2655" s="480" t="s">
        <v>262</v>
      </c>
      <c r="D2655" s="481">
        <v>6600</v>
      </c>
      <c r="E2655" s="479" t="s">
        <v>5025</v>
      </c>
    </row>
    <row r="2656" spans="1:5" ht="26.2" customHeight="1" x14ac:dyDescent="0.25">
      <c r="A2656" s="478" t="s">
        <v>8441</v>
      </c>
      <c r="B2656" s="479" t="s">
        <v>8435</v>
      </c>
      <c r="C2656" s="480" t="s">
        <v>3154</v>
      </c>
      <c r="D2656" s="481">
        <v>274.87</v>
      </c>
      <c r="E2656" s="479" t="s">
        <v>8436</v>
      </c>
    </row>
    <row r="2657" spans="1:5" ht="26.2" customHeight="1" x14ac:dyDescent="0.25">
      <c r="A2657" s="478" t="s">
        <v>8442</v>
      </c>
      <c r="B2657" s="479" t="s">
        <v>8443</v>
      </c>
      <c r="C2657" s="480" t="s">
        <v>256</v>
      </c>
      <c r="D2657" s="481">
        <v>12500</v>
      </c>
      <c r="E2657" s="479" t="s">
        <v>8021</v>
      </c>
    </row>
    <row r="2658" spans="1:5" ht="26.2" customHeight="1" x14ac:dyDescent="0.25">
      <c r="A2658" s="478" t="s">
        <v>8444</v>
      </c>
      <c r="B2658" s="479" t="s">
        <v>8445</v>
      </c>
      <c r="C2658" s="480" t="s">
        <v>262</v>
      </c>
      <c r="D2658" s="481">
        <v>2750</v>
      </c>
      <c r="E2658" s="479" t="s">
        <v>8021</v>
      </c>
    </row>
    <row r="2659" spans="1:5" ht="26.2" customHeight="1" x14ac:dyDescent="0.25">
      <c r="A2659" s="478" t="s">
        <v>8446</v>
      </c>
      <c r="B2659" s="479" t="s">
        <v>8447</v>
      </c>
      <c r="C2659" s="480" t="s">
        <v>256</v>
      </c>
      <c r="D2659" s="481">
        <v>2400</v>
      </c>
      <c r="E2659" s="479" t="s">
        <v>7729</v>
      </c>
    </row>
    <row r="2660" spans="1:5" ht="26.2" customHeight="1" x14ac:dyDescent="0.25">
      <c r="A2660" s="478" t="s">
        <v>8448</v>
      </c>
      <c r="B2660" s="479" t="s">
        <v>8449</v>
      </c>
      <c r="C2660" s="480" t="s">
        <v>256</v>
      </c>
      <c r="D2660" s="481">
        <v>19000</v>
      </c>
      <c r="E2660" s="479" t="s">
        <v>8450</v>
      </c>
    </row>
    <row r="2661" spans="1:5" ht="26.2" customHeight="1" x14ac:dyDescent="0.25">
      <c r="A2661" s="478" t="s">
        <v>8451</v>
      </c>
      <c r="B2661" s="479" t="s">
        <v>8452</v>
      </c>
      <c r="C2661" s="480" t="s">
        <v>262</v>
      </c>
      <c r="D2661" s="481">
        <v>4180</v>
      </c>
      <c r="E2661" s="479" t="s">
        <v>8450</v>
      </c>
    </row>
    <row r="2662" spans="1:5" ht="26.2" customHeight="1" x14ac:dyDescent="0.25">
      <c r="A2662" s="478" t="s">
        <v>8453</v>
      </c>
      <c r="B2662" s="479" t="s">
        <v>8454</v>
      </c>
      <c r="C2662" s="480" t="s">
        <v>274</v>
      </c>
      <c r="D2662" s="481">
        <v>200000</v>
      </c>
      <c r="E2662" s="479" t="s">
        <v>1211</v>
      </c>
    </row>
    <row r="2663" spans="1:5" ht="26.2" customHeight="1" x14ac:dyDescent="0.25">
      <c r="A2663" s="478" t="s">
        <v>8455</v>
      </c>
      <c r="B2663" s="479" t="s">
        <v>8456</v>
      </c>
      <c r="C2663" s="480" t="s">
        <v>274</v>
      </c>
      <c r="D2663" s="481">
        <v>218500</v>
      </c>
      <c r="E2663" s="479" t="s">
        <v>1211</v>
      </c>
    </row>
    <row r="2664" spans="1:5" ht="26.2" customHeight="1" x14ac:dyDescent="0.25">
      <c r="A2664" s="478" t="s">
        <v>8457</v>
      </c>
      <c r="B2664" s="479" t="s">
        <v>8458</v>
      </c>
      <c r="C2664" s="480" t="s">
        <v>266</v>
      </c>
      <c r="D2664" s="481">
        <v>299503</v>
      </c>
      <c r="E2664" s="479" t="s">
        <v>1331</v>
      </c>
    </row>
    <row r="2665" spans="1:5" ht="26.2" customHeight="1" x14ac:dyDescent="0.25">
      <c r="A2665" s="478" t="s">
        <v>8459</v>
      </c>
      <c r="B2665" s="479" t="s">
        <v>8460</v>
      </c>
      <c r="C2665" s="480" t="s">
        <v>256</v>
      </c>
      <c r="D2665" s="481">
        <v>500</v>
      </c>
      <c r="E2665" s="479" t="s">
        <v>8461</v>
      </c>
    </row>
    <row r="2666" spans="1:5" ht="26.2" customHeight="1" x14ac:dyDescent="0.25">
      <c r="A2666" s="478" t="s">
        <v>8462</v>
      </c>
      <c r="B2666" s="479" t="s">
        <v>8460</v>
      </c>
      <c r="C2666" s="480" t="s">
        <v>262</v>
      </c>
      <c r="D2666" s="481">
        <v>110</v>
      </c>
      <c r="E2666" s="479" t="s">
        <v>8461</v>
      </c>
    </row>
    <row r="2667" spans="1:5" ht="26.2" customHeight="1" x14ac:dyDescent="0.25">
      <c r="A2667" s="478" t="s">
        <v>8463</v>
      </c>
      <c r="B2667" s="479" t="s">
        <v>8464</v>
      </c>
      <c r="C2667" s="480" t="s">
        <v>256</v>
      </c>
      <c r="D2667" s="481">
        <v>20000</v>
      </c>
      <c r="E2667" s="479" t="s">
        <v>8465</v>
      </c>
    </row>
    <row r="2668" spans="1:5" ht="26.2" customHeight="1" x14ac:dyDescent="0.25">
      <c r="A2668" s="478" t="s">
        <v>8466</v>
      </c>
      <c r="B2668" s="479" t="s">
        <v>8467</v>
      </c>
      <c r="C2668" s="480" t="s">
        <v>5956</v>
      </c>
      <c r="D2668" s="481">
        <v>1250</v>
      </c>
      <c r="E2668" s="479" t="s">
        <v>1467</v>
      </c>
    </row>
    <row r="2669" spans="1:5" ht="26.2" customHeight="1" x14ac:dyDescent="0.25">
      <c r="A2669" s="478" t="s">
        <v>8468</v>
      </c>
      <c r="B2669" s="479" t="s">
        <v>8467</v>
      </c>
      <c r="C2669" s="480" t="s">
        <v>3154</v>
      </c>
      <c r="D2669" s="481">
        <v>275</v>
      </c>
      <c r="E2669" s="479" t="s">
        <v>1467</v>
      </c>
    </row>
    <row r="2670" spans="1:5" ht="26.2" customHeight="1" x14ac:dyDescent="0.25">
      <c r="A2670" s="478" t="s">
        <v>8469</v>
      </c>
      <c r="B2670" s="479" t="s">
        <v>7778</v>
      </c>
      <c r="C2670" s="480" t="s">
        <v>256</v>
      </c>
      <c r="D2670" s="481">
        <v>3000</v>
      </c>
      <c r="E2670" s="479" t="s">
        <v>7779</v>
      </c>
    </row>
    <row r="2671" spans="1:5" ht="26.2" customHeight="1" x14ac:dyDescent="0.25">
      <c r="A2671" s="478" t="s">
        <v>8470</v>
      </c>
      <c r="B2671" s="479" t="s">
        <v>8471</v>
      </c>
      <c r="C2671" s="480" t="s">
        <v>267</v>
      </c>
      <c r="D2671" s="481">
        <v>8400</v>
      </c>
      <c r="E2671" s="479" t="s">
        <v>5597</v>
      </c>
    </row>
    <row r="2672" spans="1:5" ht="26.2" customHeight="1" x14ac:dyDescent="0.25">
      <c r="A2672" s="478" t="s">
        <v>8472</v>
      </c>
      <c r="B2672" s="479" t="s">
        <v>8473</v>
      </c>
      <c r="C2672" s="480" t="s">
        <v>256</v>
      </c>
      <c r="D2672" s="481">
        <v>3500</v>
      </c>
      <c r="E2672" s="479" t="s">
        <v>7746</v>
      </c>
    </row>
    <row r="2673" spans="1:5" ht="26.2" customHeight="1" x14ac:dyDescent="0.25">
      <c r="A2673" s="478" t="s">
        <v>8474</v>
      </c>
      <c r="B2673" s="479" t="s">
        <v>8473</v>
      </c>
      <c r="C2673" s="480" t="s">
        <v>262</v>
      </c>
      <c r="D2673" s="481">
        <v>770</v>
      </c>
      <c r="E2673" s="479" t="s">
        <v>7746</v>
      </c>
    </row>
    <row r="2674" spans="1:5" ht="26.2" customHeight="1" x14ac:dyDescent="0.25">
      <c r="A2674" s="478" t="s">
        <v>8475</v>
      </c>
      <c r="B2674" s="479" t="s">
        <v>8476</v>
      </c>
      <c r="C2674" s="480" t="s">
        <v>256</v>
      </c>
      <c r="D2674" s="481">
        <v>1690.9</v>
      </c>
      <c r="E2674" s="479" t="s">
        <v>696</v>
      </c>
    </row>
    <row r="2675" spans="1:5" ht="26.2" customHeight="1" x14ac:dyDescent="0.25">
      <c r="A2675" s="478" t="s">
        <v>8477</v>
      </c>
      <c r="B2675" s="479" t="s">
        <v>8478</v>
      </c>
      <c r="C2675" s="480" t="s">
        <v>262</v>
      </c>
      <c r="D2675" s="481">
        <v>372</v>
      </c>
      <c r="E2675" s="479" t="s">
        <v>696</v>
      </c>
    </row>
    <row r="2676" spans="1:5" ht="26.2" customHeight="1" x14ac:dyDescent="0.25">
      <c r="A2676" s="478" t="s">
        <v>8479</v>
      </c>
      <c r="B2676" s="479" t="s">
        <v>8480</v>
      </c>
      <c r="C2676" s="480" t="s">
        <v>8</v>
      </c>
      <c r="D2676" s="481">
        <v>6000</v>
      </c>
      <c r="E2676" s="479" t="s">
        <v>1361</v>
      </c>
    </row>
    <row r="2677" spans="1:5" ht="26.2" customHeight="1" x14ac:dyDescent="0.25">
      <c r="A2677" s="478" t="s">
        <v>8481</v>
      </c>
      <c r="B2677" s="479" t="s">
        <v>8482</v>
      </c>
      <c r="C2677" s="480" t="s">
        <v>265</v>
      </c>
      <c r="D2677" s="481">
        <v>10359.94</v>
      </c>
      <c r="E2677" s="479" t="s">
        <v>3597</v>
      </c>
    </row>
    <row r="2678" spans="1:5" ht="26.2" customHeight="1" x14ac:dyDescent="0.25">
      <c r="A2678" s="478" t="s">
        <v>8483</v>
      </c>
      <c r="B2678" s="479" t="s">
        <v>8484</v>
      </c>
      <c r="C2678" s="480" t="s">
        <v>13</v>
      </c>
      <c r="D2678" s="481">
        <v>17449.509999999998</v>
      </c>
      <c r="E2678" s="479" t="s">
        <v>5998</v>
      </c>
    </row>
    <row r="2679" spans="1:5" ht="26.2" customHeight="1" x14ac:dyDescent="0.25">
      <c r="A2679" s="478" t="s">
        <v>8485</v>
      </c>
      <c r="B2679" s="479" t="s">
        <v>8486</v>
      </c>
      <c r="C2679" s="480" t="s">
        <v>256</v>
      </c>
      <c r="D2679" s="481">
        <v>3250</v>
      </c>
      <c r="E2679" s="479" t="s">
        <v>4670</v>
      </c>
    </row>
    <row r="2680" spans="1:5" ht="26.2" customHeight="1" x14ac:dyDescent="0.25">
      <c r="A2680" s="478" t="s">
        <v>8487</v>
      </c>
      <c r="B2680" s="479" t="s">
        <v>8488</v>
      </c>
      <c r="C2680" s="480" t="s">
        <v>262</v>
      </c>
      <c r="D2680" s="481">
        <v>715</v>
      </c>
      <c r="E2680" s="479" t="s">
        <v>4670</v>
      </c>
    </row>
    <row r="2681" spans="1:5" ht="26.2" customHeight="1" x14ac:dyDescent="0.25">
      <c r="A2681" s="478" t="s">
        <v>8489</v>
      </c>
      <c r="B2681" s="479" t="s">
        <v>8490</v>
      </c>
      <c r="C2681" s="480" t="s">
        <v>256</v>
      </c>
      <c r="D2681" s="481">
        <v>52000</v>
      </c>
      <c r="E2681" s="479" t="s">
        <v>5451</v>
      </c>
    </row>
    <row r="2682" spans="1:5" ht="26.2" customHeight="1" x14ac:dyDescent="0.25">
      <c r="A2682" s="478" t="s">
        <v>8491</v>
      </c>
      <c r="B2682" s="479" t="s">
        <v>8490</v>
      </c>
      <c r="C2682" s="480" t="s">
        <v>262</v>
      </c>
      <c r="D2682" s="481">
        <v>11440</v>
      </c>
      <c r="E2682" s="479" t="s">
        <v>5451</v>
      </c>
    </row>
    <row r="2683" spans="1:5" ht="26.2" customHeight="1" x14ac:dyDescent="0.25">
      <c r="A2683" s="478" t="s">
        <v>8492</v>
      </c>
      <c r="B2683" s="479" t="s">
        <v>8493</v>
      </c>
      <c r="C2683" s="480" t="s">
        <v>256</v>
      </c>
      <c r="D2683" s="481">
        <v>6000</v>
      </c>
      <c r="E2683" s="479" t="s">
        <v>8494</v>
      </c>
    </row>
    <row r="2684" spans="1:5" ht="26.2" customHeight="1" x14ac:dyDescent="0.25">
      <c r="A2684" s="478" t="s">
        <v>8495</v>
      </c>
      <c r="B2684" s="479" t="s">
        <v>8496</v>
      </c>
      <c r="C2684" s="480" t="s">
        <v>256</v>
      </c>
      <c r="D2684" s="481">
        <v>4000</v>
      </c>
      <c r="E2684" s="479" t="s">
        <v>8497</v>
      </c>
    </row>
    <row r="2685" spans="1:5" ht="26.2" customHeight="1" x14ac:dyDescent="0.25">
      <c r="A2685" s="478" t="s">
        <v>8498</v>
      </c>
      <c r="B2685" s="479" t="s">
        <v>8496</v>
      </c>
      <c r="C2685" s="480" t="s">
        <v>262</v>
      </c>
      <c r="D2685" s="481">
        <v>880</v>
      </c>
      <c r="E2685" s="479" t="s">
        <v>8497</v>
      </c>
    </row>
    <row r="2686" spans="1:5" ht="26.2" customHeight="1" x14ac:dyDescent="0.25">
      <c r="A2686" s="478" t="s">
        <v>8499</v>
      </c>
      <c r="B2686" s="479" t="s">
        <v>8500</v>
      </c>
      <c r="C2686" s="480" t="s">
        <v>256</v>
      </c>
      <c r="D2686" s="481">
        <v>8000</v>
      </c>
      <c r="E2686" s="479" t="s">
        <v>8501</v>
      </c>
    </row>
    <row r="2687" spans="1:5" ht="26.2" customHeight="1" x14ac:dyDescent="0.25">
      <c r="A2687" s="478" t="s">
        <v>8502</v>
      </c>
      <c r="B2687" s="479" t="s">
        <v>8500</v>
      </c>
      <c r="C2687" s="480" t="s">
        <v>262</v>
      </c>
      <c r="D2687" s="481">
        <v>1760</v>
      </c>
      <c r="E2687" s="479" t="s">
        <v>8501</v>
      </c>
    </row>
    <row r="2688" spans="1:5" ht="26.2" customHeight="1" x14ac:dyDescent="0.25">
      <c r="A2688" s="478" t="s">
        <v>8503</v>
      </c>
      <c r="B2688" s="479" t="s">
        <v>8504</v>
      </c>
      <c r="C2688" s="480" t="s">
        <v>256</v>
      </c>
      <c r="D2688" s="481">
        <v>950</v>
      </c>
      <c r="E2688" s="479" t="s">
        <v>8505</v>
      </c>
    </row>
    <row r="2689" spans="1:5" ht="26.2" customHeight="1" x14ac:dyDescent="0.25">
      <c r="A2689" s="478" t="s">
        <v>8506</v>
      </c>
      <c r="B2689" s="479" t="s">
        <v>8507</v>
      </c>
      <c r="C2689" s="480" t="s">
        <v>256</v>
      </c>
      <c r="D2689" s="481">
        <v>17000</v>
      </c>
      <c r="E2689" s="479" t="s">
        <v>8508</v>
      </c>
    </row>
    <row r="2690" spans="1:5" ht="26.2" customHeight="1" x14ac:dyDescent="0.25">
      <c r="A2690" s="478" t="s">
        <v>8509</v>
      </c>
      <c r="B2690" s="479" t="s">
        <v>8507</v>
      </c>
      <c r="C2690" s="480" t="s">
        <v>262</v>
      </c>
      <c r="D2690" s="481">
        <v>3740</v>
      </c>
      <c r="E2690" s="479" t="s">
        <v>8508</v>
      </c>
    </row>
    <row r="2691" spans="1:5" ht="26.2" customHeight="1" x14ac:dyDescent="0.25">
      <c r="A2691" s="478" t="s">
        <v>8510</v>
      </c>
      <c r="B2691" s="479" t="s">
        <v>8511</v>
      </c>
      <c r="C2691" s="480" t="s">
        <v>265</v>
      </c>
      <c r="D2691" s="481">
        <v>9941.5400000000009</v>
      </c>
      <c r="E2691" s="479" t="s">
        <v>8512</v>
      </c>
    </row>
    <row r="2692" spans="1:5" ht="26.2" customHeight="1" x14ac:dyDescent="0.25">
      <c r="A2692" s="478" t="s">
        <v>8513</v>
      </c>
      <c r="B2692" s="479" t="s">
        <v>8514</v>
      </c>
      <c r="C2692" s="480" t="s">
        <v>8</v>
      </c>
      <c r="D2692" s="481">
        <v>33073.5</v>
      </c>
      <c r="E2692" s="479" t="s">
        <v>696</v>
      </c>
    </row>
    <row r="2693" spans="1:5" ht="26.2" customHeight="1" x14ac:dyDescent="0.25">
      <c r="A2693" s="478" t="s">
        <v>8515</v>
      </c>
      <c r="B2693" s="479" t="s">
        <v>8516</v>
      </c>
      <c r="C2693" s="480" t="s">
        <v>258</v>
      </c>
      <c r="D2693" s="481">
        <v>5081.25</v>
      </c>
      <c r="E2693" s="479" t="s">
        <v>8517</v>
      </c>
    </row>
    <row r="2694" spans="1:5" ht="26.2" customHeight="1" x14ac:dyDescent="0.25">
      <c r="A2694" s="478" t="s">
        <v>8518</v>
      </c>
      <c r="B2694" s="479" t="s">
        <v>8516</v>
      </c>
      <c r="C2694" s="480" t="s">
        <v>262</v>
      </c>
      <c r="D2694" s="481">
        <v>1117.8800000000001</v>
      </c>
      <c r="E2694" s="479" t="s">
        <v>8517</v>
      </c>
    </row>
    <row r="2695" spans="1:5" ht="26.2" customHeight="1" x14ac:dyDescent="0.25">
      <c r="A2695" s="478" t="s">
        <v>8519</v>
      </c>
      <c r="B2695" s="479" t="s">
        <v>5398</v>
      </c>
      <c r="C2695" s="480" t="s">
        <v>256</v>
      </c>
      <c r="D2695" s="481">
        <v>30000</v>
      </c>
      <c r="E2695" s="479" t="s">
        <v>2248</v>
      </c>
    </row>
    <row r="2696" spans="1:5" ht="26.2" customHeight="1" x14ac:dyDescent="0.25">
      <c r="A2696" s="478" t="s">
        <v>8520</v>
      </c>
      <c r="B2696" s="479" t="s">
        <v>5398</v>
      </c>
      <c r="C2696" s="480" t="s">
        <v>262</v>
      </c>
      <c r="D2696" s="481">
        <v>6600</v>
      </c>
      <c r="E2696" s="479" t="s">
        <v>2248</v>
      </c>
    </row>
    <row r="2697" spans="1:5" ht="26.2" customHeight="1" x14ac:dyDescent="0.25">
      <c r="A2697" s="478" t="s">
        <v>8521</v>
      </c>
      <c r="B2697" s="479" t="s">
        <v>8522</v>
      </c>
      <c r="C2697" s="480" t="s">
        <v>258</v>
      </c>
      <c r="D2697" s="481">
        <v>5081.25</v>
      </c>
      <c r="E2697" s="479" t="s">
        <v>8517</v>
      </c>
    </row>
    <row r="2698" spans="1:5" ht="26.2" customHeight="1" x14ac:dyDescent="0.25">
      <c r="A2698" s="478" t="s">
        <v>8523</v>
      </c>
      <c r="B2698" s="479" t="s">
        <v>8522</v>
      </c>
      <c r="C2698" s="480" t="s">
        <v>262</v>
      </c>
      <c r="D2698" s="481">
        <v>1117.8800000000001</v>
      </c>
      <c r="E2698" s="479" t="s">
        <v>8517</v>
      </c>
    </row>
    <row r="2699" spans="1:5" ht="26.2" customHeight="1" x14ac:dyDescent="0.25">
      <c r="A2699" s="478" t="s">
        <v>8524</v>
      </c>
      <c r="B2699" s="479" t="s">
        <v>8525</v>
      </c>
      <c r="C2699" s="480" t="s">
        <v>258</v>
      </c>
      <c r="D2699" s="481">
        <v>5081.25</v>
      </c>
      <c r="E2699" s="479" t="s">
        <v>8517</v>
      </c>
    </row>
    <row r="2700" spans="1:5" ht="26.2" customHeight="1" x14ac:dyDescent="0.25">
      <c r="A2700" s="478" t="s">
        <v>8526</v>
      </c>
      <c r="B2700" s="479" t="s">
        <v>8525</v>
      </c>
      <c r="C2700" s="480" t="s">
        <v>262</v>
      </c>
      <c r="D2700" s="481">
        <v>1117.8800000000001</v>
      </c>
      <c r="E2700" s="479" t="s">
        <v>8517</v>
      </c>
    </row>
    <row r="2701" spans="1:5" ht="26.2" customHeight="1" x14ac:dyDescent="0.25">
      <c r="A2701" s="864" t="s">
        <v>8527</v>
      </c>
      <c r="B2701" s="865" t="s">
        <v>8528</v>
      </c>
      <c r="C2701" s="866" t="s">
        <v>258</v>
      </c>
      <c r="D2701" s="867">
        <v>10162.5</v>
      </c>
      <c r="E2701" s="865" t="s">
        <v>8517</v>
      </c>
    </row>
    <row r="2702" spans="1:5" ht="26.2" customHeight="1" x14ac:dyDescent="0.25">
      <c r="A2702" s="493" t="s">
        <v>8529</v>
      </c>
      <c r="B2702" s="861" t="s">
        <v>8528</v>
      </c>
      <c r="C2702" s="862" t="s">
        <v>262</v>
      </c>
      <c r="D2702" s="863">
        <v>2235.75</v>
      </c>
      <c r="E2702" s="861" t="s">
        <v>8517</v>
      </c>
    </row>
    <row r="2703" spans="1:5" ht="26.2" customHeight="1" x14ac:dyDescent="0.25">
      <c r="A2703" s="478" t="s">
        <v>8530</v>
      </c>
      <c r="B2703" s="479" t="s">
        <v>8531</v>
      </c>
      <c r="C2703" s="480" t="s">
        <v>306</v>
      </c>
      <c r="D2703" s="481">
        <v>2519.86</v>
      </c>
      <c r="E2703" s="479" t="s">
        <v>6804</v>
      </c>
    </row>
    <row r="2704" spans="1:5" ht="26.2" customHeight="1" x14ac:dyDescent="0.25">
      <c r="A2704" s="478" t="s">
        <v>8532</v>
      </c>
      <c r="B2704" s="479" t="s">
        <v>8533</v>
      </c>
      <c r="C2704" s="480" t="s">
        <v>256</v>
      </c>
      <c r="D2704" s="481">
        <v>7200</v>
      </c>
      <c r="E2704" s="479" t="s">
        <v>719</v>
      </c>
    </row>
    <row r="2705" spans="1:5" ht="26.2" customHeight="1" x14ac:dyDescent="0.25">
      <c r="A2705" s="478" t="s">
        <v>8534</v>
      </c>
      <c r="B2705" s="479" t="s">
        <v>8535</v>
      </c>
      <c r="C2705" s="480" t="s">
        <v>262</v>
      </c>
      <c r="D2705" s="481">
        <v>1584</v>
      </c>
      <c r="E2705" s="479" t="s">
        <v>719</v>
      </c>
    </row>
    <row r="2706" spans="1:5" ht="26.2" customHeight="1" x14ac:dyDescent="0.25">
      <c r="A2706" s="478" t="s">
        <v>8536</v>
      </c>
      <c r="B2706" s="479" t="s">
        <v>8537</v>
      </c>
      <c r="C2706" s="480" t="s">
        <v>256</v>
      </c>
      <c r="D2706" s="481">
        <v>37575</v>
      </c>
      <c r="E2706" s="479" t="s">
        <v>5441</v>
      </c>
    </row>
    <row r="2707" spans="1:5" ht="26.2" customHeight="1" x14ac:dyDescent="0.25">
      <c r="A2707" s="478" t="s">
        <v>8538</v>
      </c>
      <c r="B2707" s="479" t="s">
        <v>8539</v>
      </c>
      <c r="C2707" s="480" t="s">
        <v>256</v>
      </c>
      <c r="D2707" s="481">
        <v>25500</v>
      </c>
      <c r="E2707" s="479" t="s">
        <v>8025</v>
      </c>
    </row>
    <row r="2708" spans="1:5" ht="26.2" customHeight="1" x14ac:dyDescent="0.25">
      <c r="A2708" s="478" t="s">
        <v>8540</v>
      </c>
      <c r="B2708" s="479" t="s">
        <v>8541</v>
      </c>
      <c r="C2708" s="480" t="s">
        <v>262</v>
      </c>
      <c r="D2708" s="481">
        <v>5610</v>
      </c>
      <c r="E2708" s="479" t="s">
        <v>8025</v>
      </c>
    </row>
    <row r="2709" spans="1:5" ht="26.2" customHeight="1" x14ac:dyDescent="0.25">
      <c r="A2709" s="478" t="s">
        <v>8542</v>
      </c>
      <c r="B2709" s="479" t="s">
        <v>8543</v>
      </c>
      <c r="C2709" s="480" t="s">
        <v>267</v>
      </c>
      <c r="D2709" s="481">
        <v>19800</v>
      </c>
      <c r="E2709" s="479" t="s">
        <v>696</v>
      </c>
    </row>
    <row r="2710" spans="1:5" ht="26.2" customHeight="1" x14ac:dyDescent="0.25">
      <c r="A2710" s="478" t="s">
        <v>8544</v>
      </c>
      <c r="B2710" s="479" t="s">
        <v>8545</v>
      </c>
      <c r="C2710" s="480" t="s">
        <v>267</v>
      </c>
      <c r="D2710" s="481">
        <v>7500</v>
      </c>
      <c r="E2710" s="479" t="s">
        <v>721</v>
      </c>
    </row>
    <row r="2711" spans="1:5" ht="26.2" customHeight="1" x14ac:dyDescent="0.25">
      <c r="A2711" s="478" t="s">
        <v>8546</v>
      </c>
      <c r="B2711" s="479" t="s">
        <v>8547</v>
      </c>
      <c r="C2711" s="480" t="s">
        <v>256</v>
      </c>
      <c r="D2711" s="481">
        <v>4000</v>
      </c>
      <c r="E2711" s="479" t="s">
        <v>8548</v>
      </c>
    </row>
    <row r="2712" spans="1:5" ht="26.2" customHeight="1" x14ac:dyDescent="0.25">
      <c r="A2712" s="478" t="s">
        <v>8549</v>
      </c>
      <c r="B2712" s="479" t="s">
        <v>8550</v>
      </c>
      <c r="C2712" s="480" t="s">
        <v>262</v>
      </c>
      <c r="D2712" s="481">
        <v>880</v>
      </c>
      <c r="E2712" s="479" t="s">
        <v>8548</v>
      </c>
    </row>
    <row r="2713" spans="1:5" ht="26.2" customHeight="1" x14ac:dyDescent="0.25">
      <c r="A2713" s="478" t="s">
        <v>8551</v>
      </c>
      <c r="B2713" s="479" t="s">
        <v>8552</v>
      </c>
      <c r="C2713" s="480" t="s">
        <v>257</v>
      </c>
      <c r="D2713" s="481">
        <v>135</v>
      </c>
      <c r="E2713" s="479" t="s">
        <v>4894</v>
      </c>
    </row>
    <row r="2714" spans="1:5" ht="26.2" customHeight="1" x14ac:dyDescent="0.25">
      <c r="A2714" s="478" t="s">
        <v>8553</v>
      </c>
      <c r="B2714" s="479" t="s">
        <v>8552</v>
      </c>
      <c r="C2714" s="480" t="s">
        <v>262</v>
      </c>
      <c r="D2714" s="481">
        <v>29.7</v>
      </c>
      <c r="E2714" s="479" t="s">
        <v>4894</v>
      </c>
    </row>
    <row r="2715" spans="1:5" ht="26.2" customHeight="1" x14ac:dyDescent="0.25">
      <c r="A2715" s="478" t="s">
        <v>8554</v>
      </c>
      <c r="B2715" s="479" t="s">
        <v>8555</v>
      </c>
      <c r="C2715" s="480" t="s">
        <v>256</v>
      </c>
      <c r="D2715" s="481">
        <v>12000</v>
      </c>
      <c r="E2715" s="479" t="s">
        <v>4993</v>
      </c>
    </row>
    <row r="2716" spans="1:5" ht="26.2" customHeight="1" x14ac:dyDescent="0.25">
      <c r="A2716" s="478" t="s">
        <v>8556</v>
      </c>
      <c r="B2716" s="479" t="s">
        <v>8555</v>
      </c>
      <c r="C2716" s="480" t="s">
        <v>262</v>
      </c>
      <c r="D2716" s="481">
        <v>2640</v>
      </c>
      <c r="E2716" s="479" t="s">
        <v>4993</v>
      </c>
    </row>
    <row r="2717" spans="1:5" ht="26.2" customHeight="1" x14ac:dyDescent="0.25">
      <c r="A2717" s="478" t="s">
        <v>8557</v>
      </c>
      <c r="B2717" s="479" t="s">
        <v>8558</v>
      </c>
      <c r="C2717" s="480" t="s">
        <v>256</v>
      </c>
      <c r="D2717" s="481">
        <v>7200</v>
      </c>
      <c r="E2717" s="479" t="s">
        <v>8559</v>
      </c>
    </row>
    <row r="2718" spans="1:5" ht="26.2" customHeight="1" x14ac:dyDescent="0.25">
      <c r="A2718" s="478" t="s">
        <v>8560</v>
      </c>
      <c r="B2718" s="479" t="s">
        <v>8558</v>
      </c>
      <c r="C2718" s="480" t="s">
        <v>262</v>
      </c>
      <c r="D2718" s="481">
        <v>1584</v>
      </c>
      <c r="E2718" s="479" t="s">
        <v>8559</v>
      </c>
    </row>
    <row r="2719" spans="1:5" ht="26.2" customHeight="1" x14ac:dyDescent="0.25">
      <c r="A2719" s="478" t="s">
        <v>8561</v>
      </c>
      <c r="B2719" s="479" t="s">
        <v>8562</v>
      </c>
      <c r="C2719" s="480" t="s">
        <v>256</v>
      </c>
      <c r="D2719" s="481">
        <v>2400</v>
      </c>
      <c r="E2719" s="479" t="s">
        <v>8563</v>
      </c>
    </row>
    <row r="2720" spans="1:5" ht="26.2" customHeight="1" x14ac:dyDescent="0.25">
      <c r="A2720" s="478" t="s">
        <v>8564</v>
      </c>
      <c r="B2720" s="479" t="s">
        <v>8562</v>
      </c>
      <c r="C2720" s="480" t="s">
        <v>262</v>
      </c>
      <c r="D2720" s="481">
        <v>528</v>
      </c>
      <c r="E2720" s="479" t="s">
        <v>8563</v>
      </c>
    </row>
    <row r="2721" spans="1:5" ht="26.2" customHeight="1" x14ac:dyDescent="0.25">
      <c r="A2721" s="478" t="s">
        <v>8565</v>
      </c>
      <c r="B2721" s="479" t="s">
        <v>8566</v>
      </c>
      <c r="C2721" s="480" t="s">
        <v>256</v>
      </c>
      <c r="D2721" s="481">
        <v>6000</v>
      </c>
      <c r="E2721" s="479" t="s">
        <v>6153</v>
      </c>
    </row>
    <row r="2722" spans="1:5" ht="26.2" customHeight="1" x14ac:dyDescent="0.25">
      <c r="A2722" s="478" t="s">
        <v>8567</v>
      </c>
      <c r="B2722" s="479" t="s">
        <v>8566</v>
      </c>
      <c r="C2722" s="480" t="s">
        <v>262</v>
      </c>
      <c r="D2722" s="481">
        <v>1320</v>
      </c>
      <c r="E2722" s="479" t="s">
        <v>6153</v>
      </c>
    </row>
    <row r="2723" spans="1:5" ht="26.2" customHeight="1" x14ac:dyDescent="0.25">
      <c r="A2723" s="478" t="s">
        <v>8568</v>
      </c>
      <c r="B2723" s="479" t="s">
        <v>8569</v>
      </c>
      <c r="C2723" s="480" t="s">
        <v>8</v>
      </c>
      <c r="D2723" s="481">
        <v>66150</v>
      </c>
      <c r="E2723" s="479" t="s">
        <v>710</v>
      </c>
    </row>
    <row r="2724" spans="1:5" ht="26.2" customHeight="1" x14ac:dyDescent="0.25">
      <c r="A2724" s="478" t="s">
        <v>8570</v>
      </c>
      <c r="B2724" s="479" t="s">
        <v>8571</v>
      </c>
      <c r="C2724" s="480" t="s">
        <v>267</v>
      </c>
      <c r="D2724" s="481">
        <v>35500</v>
      </c>
      <c r="E2724" s="479" t="s">
        <v>2234</v>
      </c>
    </row>
    <row r="2725" spans="1:5" ht="26.2" customHeight="1" x14ac:dyDescent="0.25">
      <c r="A2725" s="478" t="s">
        <v>8572</v>
      </c>
      <c r="B2725" s="479" t="s">
        <v>8573</v>
      </c>
      <c r="C2725" s="480" t="s">
        <v>8</v>
      </c>
      <c r="D2725" s="481">
        <v>40000</v>
      </c>
      <c r="E2725" s="479" t="s">
        <v>710</v>
      </c>
    </row>
    <row r="2726" spans="1:5" ht="26.2" customHeight="1" x14ac:dyDescent="0.25">
      <c r="A2726" s="478" t="s">
        <v>8574</v>
      </c>
      <c r="B2726" s="479" t="s">
        <v>8575</v>
      </c>
      <c r="C2726" s="480" t="s">
        <v>13</v>
      </c>
      <c r="D2726" s="481">
        <v>19000</v>
      </c>
      <c r="E2726" s="479" t="s">
        <v>2143</v>
      </c>
    </row>
    <row r="2727" spans="1:5" ht="26.2" customHeight="1" x14ac:dyDescent="0.25">
      <c r="A2727" s="478" t="s">
        <v>8576</v>
      </c>
      <c r="B2727" s="479" t="s">
        <v>8577</v>
      </c>
      <c r="C2727" s="480" t="s">
        <v>13</v>
      </c>
      <c r="D2727" s="481">
        <v>19000</v>
      </c>
      <c r="E2727" s="479" t="s">
        <v>5248</v>
      </c>
    </row>
    <row r="2728" spans="1:5" ht="26.2" customHeight="1" x14ac:dyDescent="0.25">
      <c r="A2728" s="478" t="s">
        <v>8578</v>
      </c>
      <c r="B2728" s="479" t="s">
        <v>8577</v>
      </c>
      <c r="C2728" s="480" t="s">
        <v>13</v>
      </c>
      <c r="D2728" s="481">
        <v>21400</v>
      </c>
      <c r="E2728" s="479" t="s">
        <v>5248</v>
      </c>
    </row>
    <row r="2729" spans="1:5" ht="26.2" customHeight="1" x14ac:dyDescent="0.25">
      <c r="A2729" s="478" t="s">
        <v>8579</v>
      </c>
      <c r="B2729" s="479" t="s">
        <v>8580</v>
      </c>
      <c r="C2729" s="480" t="s">
        <v>13</v>
      </c>
      <c r="D2729" s="481">
        <v>19000</v>
      </c>
      <c r="E2729" s="479" t="s">
        <v>1094</v>
      </c>
    </row>
    <row r="2730" spans="1:5" ht="26.2" customHeight="1" x14ac:dyDescent="0.25">
      <c r="A2730" s="478" t="s">
        <v>8581</v>
      </c>
      <c r="B2730" s="479" t="s">
        <v>8582</v>
      </c>
      <c r="C2730" s="480" t="s">
        <v>256</v>
      </c>
      <c r="D2730" s="481">
        <v>10000</v>
      </c>
      <c r="E2730" s="479" t="s">
        <v>8583</v>
      </c>
    </row>
    <row r="2731" spans="1:5" ht="26.2" customHeight="1" x14ac:dyDescent="0.25">
      <c r="A2731" s="478" t="s">
        <v>8584</v>
      </c>
      <c r="B2731" s="479" t="s">
        <v>8582</v>
      </c>
      <c r="C2731" s="480" t="s">
        <v>262</v>
      </c>
      <c r="D2731" s="481">
        <v>2200</v>
      </c>
      <c r="E2731" s="479" t="s">
        <v>8583</v>
      </c>
    </row>
    <row r="2732" spans="1:5" ht="26.2" customHeight="1" x14ac:dyDescent="0.25">
      <c r="A2732" s="478" t="s">
        <v>8585</v>
      </c>
      <c r="B2732" s="479" t="s">
        <v>8586</v>
      </c>
      <c r="C2732" s="480" t="s">
        <v>258</v>
      </c>
      <c r="D2732" s="481">
        <v>30000</v>
      </c>
      <c r="E2732" s="479" t="s">
        <v>1734</v>
      </c>
    </row>
    <row r="2733" spans="1:5" ht="26.2" customHeight="1" x14ac:dyDescent="0.25">
      <c r="A2733" s="478" t="s">
        <v>8587</v>
      </c>
      <c r="B2733" s="479" t="s">
        <v>8588</v>
      </c>
      <c r="C2733" s="480" t="s">
        <v>262</v>
      </c>
      <c r="D2733" s="481">
        <v>6600</v>
      </c>
      <c r="E2733" s="479" t="s">
        <v>1734</v>
      </c>
    </row>
    <row r="2734" spans="1:5" ht="26.2" customHeight="1" x14ac:dyDescent="0.25">
      <c r="A2734" s="478" t="s">
        <v>8589</v>
      </c>
      <c r="B2734" s="479" t="s">
        <v>8590</v>
      </c>
      <c r="C2734" s="480" t="s">
        <v>11</v>
      </c>
      <c r="D2734" s="481">
        <v>52000</v>
      </c>
      <c r="E2734" s="479" t="s">
        <v>1383</v>
      </c>
    </row>
    <row r="2735" spans="1:5" ht="26.2" customHeight="1" x14ac:dyDescent="0.25">
      <c r="A2735" s="478" t="s">
        <v>8591</v>
      </c>
      <c r="B2735" s="479" t="s">
        <v>8592</v>
      </c>
      <c r="C2735" s="480" t="s">
        <v>11</v>
      </c>
      <c r="D2735" s="481">
        <v>26000</v>
      </c>
      <c r="E2735" s="479" t="s">
        <v>1383</v>
      </c>
    </row>
    <row r="2736" spans="1:5" ht="26.2" customHeight="1" x14ac:dyDescent="0.25">
      <c r="A2736" s="478" t="s">
        <v>8593</v>
      </c>
      <c r="B2736" s="479" t="s">
        <v>8594</v>
      </c>
      <c r="C2736" s="480" t="s">
        <v>11</v>
      </c>
      <c r="D2736" s="481">
        <v>156000</v>
      </c>
      <c r="E2736" s="479" t="s">
        <v>1383</v>
      </c>
    </row>
    <row r="2737" spans="1:5" ht="26.2" customHeight="1" x14ac:dyDescent="0.25">
      <c r="A2737" s="478" t="s">
        <v>8595</v>
      </c>
      <c r="B2737" s="479" t="s">
        <v>8596</v>
      </c>
      <c r="C2737" s="480" t="s">
        <v>257</v>
      </c>
      <c r="D2737" s="481">
        <v>300</v>
      </c>
      <c r="E2737" s="479" t="s">
        <v>8597</v>
      </c>
    </row>
    <row r="2738" spans="1:5" ht="26.2" customHeight="1" x14ac:dyDescent="0.25">
      <c r="A2738" s="478" t="s">
        <v>8598</v>
      </c>
      <c r="B2738" s="479" t="s">
        <v>8596</v>
      </c>
      <c r="C2738" s="480" t="s">
        <v>262</v>
      </c>
      <c r="D2738" s="481">
        <v>66</v>
      </c>
      <c r="E2738" s="479" t="s">
        <v>8597</v>
      </c>
    </row>
    <row r="2739" spans="1:5" ht="26.2" customHeight="1" x14ac:dyDescent="0.25">
      <c r="A2739" s="478" t="s">
        <v>8599</v>
      </c>
      <c r="B2739" s="479" t="s">
        <v>8600</v>
      </c>
      <c r="C2739" s="480" t="s">
        <v>266</v>
      </c>
      <c r="D2739" s="481">
        <v>16600</v>
      </c>
      <c r="E2739" s="479" t="s">
        <v>8601</v>
      </c>
    </row>
    <row r="2740" spans="1:5" ht="26.2" customHeight="1" x14ac:dyDescent="0.25">
      <c r="A2740" s="478" t="s">
        <v>8602</v>
      </c>
      <c r="B2740" s="479" t="s">
        <v>8603</v>
      </c>
      <c r="C2740" s="480" t="s">
        <v>8</v>
      </c>
      <c r="D2740" s="481">
        <v>847975.93</v>
      </c>
      <c r="E2740" s="479" t="s">
        <v>696</v>
      </c>
    </row>
    <row r="2741" spans="1:5" ht="26.2" customHeight="1" x14ac:dyDescent="0.25">
      <c r="A2741" s="478" t="s">
        <v>8604</v>
      </c>
      <c r="B2741" s="479" t="s">
        <v>8605</v>
      </c>
      <c r="C2741" s="480" t="s">
        <v>256</v>
      </c>
      <c r="D2741" s="481">
        <v>4800</v>
      </c>
      <c r="E2741" s="479" t="s">
        <v>4000</v>
      </c>
    </row>
    <row r="2742" spans="1:5" ht="26.2" customHeight="1" x14ac:dyDescent="0.25">
      <c r="A2742" s="478" t="s">
        <v>8606</v>
      </c>
      <c r="B2742" s="479" t="s">
        <v>8605</v>
      </c>
      <c r="C2742" s="480" t="s">
        <v>262</v>
      </c>
      <c r="D2742" s="481">
        <v>1056</v>
      </c>
      <c r="E2742" s="479" t="s">
        <v>4000</v>
      </c>
    </row>
    <row r="2743" spans="1:5" ht="26.2" customHeight="1" x14ac:dyDescent="0.25">
      <c r="A2743" s="478" t="s">
        <v>8607</v>
      </c>
      <c r="B2743" s="479" t="s">
        <v>8608</v>
      </c>
      <c r="C2743" s="480" t="s">
        <v>256</v>
      </c>
      <c r="D2743" s="481">
        <v>4200</v>
      </c>
      <c r="E2743" s="479" t="s">
        <v>2175</v>
      </c>
    </row>
    <row r="2744" spans="1:5" ht="26.2" customHeight="1" x14ac:dyDescent="0.25">
      <c r="A2744" s="478" t="s">
        <v>8609</v>
      </c>
      <c r="B2744" s="479" t="s">
        <v>8610</v>
      </c>
      <c r="C2744" s="480" t="s">
        <v>256</v>
      </c>
      <c r="D2744" s="481">
        <v>4200</v>
      </c>
      <c r="E2744" s="479" t="s">
        <v>2175</v>
      </c>
    </row>
    <row r="2745" spans="1:5" ht="26.2" customHeight="1" x14ac:dyDescent="0.25">
      <c r="A2745" s="478" t="s">
        <v>8611</v>
      </c>
      <c r="B2745" s="479" t="s">
        <v>8612</v>
      </c>
      <c r="C2745" s="480" t="s">
        <v>256</v>
      </c>
      <c r="D2745" s="481">
        <v>1500</v>
      </c>
      <c r="E2745" s="479" t="s">
        <v>8613</v>
      </c>
    </row>
    <row r="2746" spans="1:5" ht="26.2" customHeight="1" x14ac:dyDescent="0.25">
      <c r="A2746" s="478" t="s">
        <v>8614</v>
      </c>
      <c r="B2746" s="479" t="s">
        <v>8615</v>
      </c>
      <c r="C2746" s="480" t="s">
        <v>262</v>
      </c>
      <c r="D2746" s="481">
        <v>330</v>
      </c>
      <c r="E2746" s="479" t="s">
        <v>8613</v>
      </c>
    </row>
    <row r="2747" spans="1:5" ht="26.2" customHeight="1" x14ac:dyDescent="0.25">
      <c r="A2747" s="478" t="s">
        <v>8616</v>
      </c>
      <c r="B2747" s="479" t="s">
        <v>8617</v>
      </c>
      <c r="C2747" s="480" t="s">
        <v>268</v>
      </c>
      <c r="D2747" s="481">
        <v>1078.48</v>
      </c>
      <c r="E2747" s="479" t="s">
        <v>8618</v>
      </c>
    </row>
    <row r="2748" spans="1:5" ht="26.2" customHeight="1" x14ac:dyDescent="0.25">
      <c r="A2748" s="478" t="s">
        <v>8619</v>
      </c>
      <c r="B2748" s="479" t="s">
        <v>8620</v>
      </c>
      <c r="C2748" s="480" t="s">
        <v>256</v>
      </c>
      <c r="D2748" s="481">
        <v>12600</v>
      </c>
      <c r="E2748" s="479" t="s">
        <v>8621</v>
      </c>
    </row>
    <row r="2749" spans="1:5" ht="26.2" customHeight="1" x14ac:dyDescent="0.25">
      <c r="A2749" s="478" t="s">
        <v>8622</v>
      </c>
      <c r="B2749" s="479" t="s">
        <v>8623</v>
      </c>
      <c r="C2749" s="480" t="s">
        <v>267</v>
      </c>
      <c r="D2749" s="481">
        <v>163000</v>
      </c>
      <c r="E2749" s="479" t="s">
        <v>2257</v>
      </c>
    </row>
    <row r="2750" spans="1:5" ht="26.2" customHeight="1" x14ac:dyDescent="0.25">
      <c r="A2750" s="478" t="s">
        <v>8624</v>
      </c>
      <c r="B2750" s="479" t="s">
        <v>8625</v>
      </c>
      <c r="C2750" s="480" t="s">
        <v>257</v>
      </c>
      <c r="D2750" s="481">
        <v>600</v>
      </c>
      <c r="E2750" s="479" t="s">
        <v>8626</v>
      </c>
    </row>
    <row r="2751" spans="1:5" ht="26.2" customHeight="1" x14ac:dyDescent="0.25">
      <c r="A2751" s="864" t="s">
        <v>8627</v>
      </c>
      <c r="B2751" s="865" t="s">
        <v>8628</v>
      </c>
      <c r="C2751" s="866" t="s">
        <v>262</v>
      </c>
      <c r="D2751" s="867">
        <v>132</v>
      </c>
      <c r="E2751" s="865" t="s">
        <v>8626</v>
      </c>
    </row>
    <row r="2752" spans="1:5" ht="26.2" customHeight="1" x14ac:dyDescent="0.25">
      <c r="A2752" s="493" t="s">
        <v>8629</v>
      </c>
      <c r="B2752" s="861" t="s">
        <v>8630</v>
      </c>
      <c r="C2752" s="862" t="s">
        <v>257</v>
      </c>
      <c r="D2752" s="863">
        <v>180</v>
      </c>
      <c r="E2752" s="861" t="s">
        <v>8631</v>
      </c>
    </row>
    <row r="2753" spans="1:5" ht="26.2" customHeight="1" x14ac:dyDescent="0.25">
      <c r="A2753" s="478" t="s">
        <v>8632</v>
      </c>
      <c r="B2753" s="479" t="s">
        <v>8633</v>
      </c>
      <c r="C2753" s="480" t="s">
        <v>262</v>
      </c>
      <c r="D2753" s="481">
        <v>39.6</v>
      </c>
      <c r="E2753" s="479" t="s">
        <v>8631</v>
      </c>
    </row>
    <row r="2754" spans="1:5" ht="26.2" customHeight="1" x14ac:dyDescent="0.25">
      <c r="A2754" s="478" t="s">
        <v>8634</v>
      </c>
      <c r="B2754" s="479" t="s">
        <v>8635</v>
      </c>
      <c r="C2754" s="480" t="s">
        <v>257</v>
      </c>
      <c r="D2754" s="481">
        <v>740.4</v>
      </c>
      <c r="E2754" s="479" t="s">
        <v>5210</v>
      </c>
    </row>
    <row r="2755" spans="1:5" ht="26.2" customHeight="1" x14ac:dyDescent="0.25">
      <c r="A2755" s="478" t="s">
        <v>8636</v>
      </c>
      <c r="B2755" s="479" t="s">
        <v>8637</v>
      </c>
      <c r="C2755" s="480" t="s">
        <v>262</v>
      </c>
      <c r="D2755" s="481">
        <v>162.88999999999999</v>
      </c>
      <c r="E2755" s="479" t="s">
        <v>5210</v>
      </c>
    </row>
    <row r="2756" spans="1:5" ht="26.2" customHeight="1" x14ac:dyDescent="0.25">
      <c r="A2756" s="478" t="s">
        <v>8638</v>
      </c>
      <c r="B2756" s="479" t="s">
        <v>8639</v>
      </c>
      <c r="C2756" s="480" t="s">
        <v>267</v>
      </c>
      <c r="D2756" s="481">
        <v>12747.84</v>
      </c>
      <c r="E2756" s="479" t="s">
        <v>8640</v>
      </c>
    </row>
    <row r="2757" spans="1:5" ht="26.2" customHeight="1" x14ac:dyDescent="0.25">
      <c r="A2757" s="478" t="s">
        <v>8641</v>
      </c>
      <c r="B2757" s="479" t="s">
        <v>8642</v>
      </c>
      <c r="C2757" s="480" t="s">
        <v>257</v>
      </c>
      <c r="D2757" s="481">
        <v>925.4</v>
      </c>
      <c r="E2757" s="479" t="s">
        <v>1169</v>
      </c>
    </row>
    <row r="2758" spans="1:5" ht="26.2" customHeight="1" x14ac:dyDescent="0.25">
      <c r="A2758" s="478" t="s">
        <v>8643</v>
      </c>
      <c r="B2758" s="479" t="s">
        <v>8644</v>
      </c>
      <c r="C2758" s="480" t="s">
        <v>262</v>
      </c>
      <c r="D2758" s="481">
        <v>203.59</v>
      </c>
      <c r="E2758" s="479" t="s">
        <v>1169</v>
      </c>
    </row>
    <row r="2759" spans="1:5" ht="26.2" customHeight="1" x14ac:dyDescent="0.25">
      <c r="A2759" s="478" t="s">
        <v>8645</v>
      </c>
      <c r="B2759" s="479" t="s">
        <v>8646</v>
      </c>
      <c r="C2759" s="480" t="s">
        <v>257</v>
      </c>
      <c r="D2759" s="481">
        <v>769.2</v>
      </c>
      <c r="E2759" s="479" t="s">
        <v>8647</v>
      </c>
    </row>
    <row r="2760" spans="1:5" ht="26.2" customHeight="1" x14ac:dyDescent="0.25">
      <c r="A2760" s="478" t="s">
        <v>8648</v>
      </c>
      <c r="B2760" s="479" t="s">
        <v>8649</v>
      </c>
      <c r="C2760" s="480" t="s">
        <v>262</v>
      </c>
      <c r="D2760" s="481">
        <v>169.22</v>
      </c>
      <c r="E2760" s="479" t="s">
        <v>8647</v>
      </c>
    </row>
    <row r="2761" spans="1:5" ht="26.2" customHeight="1" x14ac:dyDescent="0.25">
      <c r="A2761" s="478" t="s">
        <v>8650</v>
      </c>
      <c r="B2761" s="479" t="s">
        <v>8651</v>
      </c>
      <c r="C2761" s="480" t="s">
        <v>257</v>
      </c>
      <c r="D2761" s="481">
        <v>1650</v>
      </c>
      <c r="E2761" s="479" t="s">
        <v>8305</v>
      </c>
    </row>
    <row r="2762" spans="1:5" ht="26.2" customHeight="1" x14ac:dyDescent="0.25">
      <c r="A2762" s="478" t="s">
        <v>8652</v>
      </c>
      <c r="B2762" s="479" t="s">
        <v>8653</v>
      </c>
      <c r="C2762" s="480" t="s">
        <v>262</v>
      </c>
      <c r="D2762" s="481">
        <v>363</v>
      </c>
      <c r="E2762" s="479" t="s">
        <v>8305</v>
      </c>
    </row>
    <row r="2763" spans="1:5" ht="26.2" customHeight="1" x14ac:dyDescent="0.25">
      <c r="A2763" s="478" t="s">
        <v>8654</v>
      </c>
      <c r="B2763" s="479" t="s">
        <v>8655</v>
      </c>
      <c r="C2763" s="480" t="s">
        <v>257</v>
      </c>
      <c r="D2763" s="481">
        <v>691.8</v>
      </c>
      <c r="E2763" s="479" t="s">
        <v>8656</v>
      </c>
    </row>
    <row r="2764" spans="1:5" ht="26.2" customHeight="1" x14ac:dyDescent="0.25">
      <c r="A2764" s="478" t="s">
        <v>8657</v>
      </c>
      <c r="B2764" s="479" t="s">
        <v>8658</v>
      </c>
      <c r="C2764" s="480" t="s">
        <v>262</v>
      </c>
      <c r="D2764" s="481">
        <v>152.19999999999999</v>
      </c>
      <c r="E2764" s="479" t="s">
        <v>8656</v>
      </c>
    </row>
    <row r="2765" spans="1:5" ht="26.2" customHeight="1" x14ac:dyDescent="0.25">
      <c r="A2765" s="478" t="s">
        <v>8659</v>
      </c>
      <c r="B2765" s="479" t="s">
        <v>8660</v>
      </c>
      <c r="C2765" s="480" t="s">
        <v>1565</v>
      </c>
      <c r="D2765" s="481">
        <v>4832.68</v>
      </c>
      <c r="E2765" s="479" t="s">
        <v>3546</v>
      </c>
    </row>
    <row r="2766" spans="1:5" ht="26.2" customHeight="1" x14ac:dyDescent="0.25">
      <c r="A2766" s="478" t="s">
        <v>8661</v>
      </c>
      <c r="B2766" s="479" t="s">
        <v>8662</v>
      </c>
      <c r="C2766" s="480" t="s">
        <v>257</v>
      </c>
      <c r="D2766" s="481">
        <v>699</v>
      </c>
      <c r="E2766" s="479" t="s">
        <v>1169</v>
      </c>
    </row>
    <row r="2767" spans="1:5" ht="26.2" customHeight="1" x14ac:dyDescent="0.25">
      <c r="A2767" s="478" t="s">
        <v>8663</v>
      </c>
      <c r="B2767" s="479" t="s">
        <v>8664</v>
      </c>
      <c r="C2767" s="480" t="s">
        <v>262</v>
      </c>
      <c r="D2767" s="481">
        <v>153.78</v>
      </c>
      <c r="E2767" s="479" t="s">
        <v>1169</v>
      </c>
    </row>
    <row r="2768" spans="1:5" ht="26.2" customHeight="1" x14ac:dyDescent="0.25">
      <c r="A2768" s="478" t="s">
        <v>8665</v>
      </c>
      <c r="B2768" s="479" t="s">
        <v>8666</v>
      </c>
      <c r="C2768" s="480" t="s">
        <v>257</v>
      </c>
      <c r="D2768" s="481">
        <v>1447.61</v>
      </c>
      <c r="E2768" s="479" t="s">
        <v>1943</v>
      </c>
    </row>
    <row r="2769" spans="1:5" ht="26.2" customHeight="1" x14ac:dyDescent="0.25">
      <c r="A2769" s="478" t="s">
        <v>8667</v>
      </c>
      <c r="B2769" s="479" t="s">
        <v>8668</v>
      </c>
      <c r="C2769" s="480" t="s">
        <v>257</v>
      </c>
      <c r="D2769" s="481">
        <v>482.4</v>
      </c>
      <c r="E2769" s="479" t="s">
        <v>8626</v>
      </c>
    </row>
    <row r="2770" spans="1:5" ht="26.2" customHeight="1" x14ac:dyDescent="0.25">
      <c r="A2770" s="478" t="s">
        <v>8669</v>
      </c>
      <c r="B2770" s="479" t="s">
        <v>8670</v>
      </c>
      <c r="C2770" s="480" t="s">
        <v>262</v>
      </c>
      <c r="D2770" s="481">
        <v>106.13</v>
      </c>
      <c r="E2770" s="479" t="s">
        <v>8626</v>
      </c>
    </row>
    <row r="2771" spans="1:5" ht="26.2" customHeight="1" x14ac:dyDescent="0.25">
      <c r="A2771" s="478" t="s">
        <v>8671</v>
      </c>
      <c r="B2771" s="479" t="s">
        <v>8672</v>
      </c>
      <c r="C2771" s="480" t="s">
        <v>257</v>
      </c>
      <c r="D2771" s="481">
        <v>2780.4</v>
      </c>
      <c r="E2771" s="479" t="s">
        <v>5510</v>
      </c>
    </row>
    <row r="2772" spans="1:5" ht="26.2" customHeight="1" x14ac:dyDescent="0.25">
      <c r="A2772" s="478" t="s">
        <v>8673</v>
      </c>
      <c r="B2772" s="479" t="s">
        <v>8674</v>
      </c>
      <c r="C2772" s="480" t="s">
        <v>262</v>
      </c>
      <c r="D2772" s="481">
        <v>611.69000000000005</v>
      </c>
      <c r="E2772" s="479" t="s">
        <v>5510</v>
      </c>
    </row>
    <row r="2773" spans="1:5" ht="26.2" customHeight="1" x14ac:dyDescent="0.25">
      <c r="A2773" s="478" t="s">
        <v>8675</v>
      </c>
      <c r="B2773" s="479" t="s">
        <v>8676</v>
      </c>
      <c r="C2773" s="480" t="s">
        <v>257</v>
      </c>
      <c r="D2773" s="481">
        <v>1300.2</v>
      </c>
      <c r="E2773" s="479" t="s">
        <v>8310</v>
      </c>
    </row>
    <row r="2774" spans="1:5" ht="26.2" customHeight="1" x14ac:dyDescent="0.25">
      <c r="A2774" s="478" t="s">
        <v>8677</v>
      </c>
      <c r="B2774" s="479" t="s">
        <v>8678</v>
      </c>
      <c r="C2774" s="480" t="s">
        <v>262</v>
      </c>
      <c r="D2774" s="481">
        <v>286.04000000000002</v>
      </c>
      <c r="E2774" s="479" t="s">
        <v>8310</v>
      </c>
    </row>
    <row r="2775" spans="1:5" ht="26.2" customHeight="1" x14ac:dyDescent="0.25">
      <c r="A2775" s="478" t="s">
        <v>8679</v>
      </c>
      <c r="B2775" s="479" t="s">
        <v>8680</v>
      </c>
      <c r="C2775" s="480" t="s">
        <v>257</v>
      </c>
      <c r="D2775" s="481">
        <v>1325.4</v>
      </c>
      <c r="E2775" s="479" t="s">
        <v>1195</v>
      </c>
    </row>
    <row r="2776" spans="1:5" ht="26.2" customHeight="1" x14ac:dyDescent="0.25">
      <c r="A2776" s="478" t="s">
        <v>8681</v>
      </c>
      <c r="B2776" s="479" t="s">
        <v>8682</v>
      </c>
      <c r="C2776" s="480" t="s">
        <v>262</v>
      </c>
      <c r="D2776" s="481">
        <v>291.58999999999997</v>
      </c>
      <c r="E2776" s="479" t="s">
        <v>1195</v>
      </c>
    </row>
    <row r="2777" spans="1:5" ht="26.2" customHeight="1" x14ac:dyDescent="0.25">
      <c r="A2777" s="478" t="s">
        <v>8683</v>
      </c>
      <c r="B2777" s="479" t="s">
        <v>8684</v>
      </c>
      <c r="C2777" s="480" t="s">
        <v>257</v>
      </c>
      <c r="D2777" s="481">
        <v>700.8</v>
      </c>
      <c r="E2777" s="479" t="s">
        <v>1943</v>
      </c>
    </row>
    <row r="2778" spans="1:5" ht="26.2" customHeight="1" x14ac:dyDescent="0.25">
      <c r="A2778" s="478" t="s">
        <v>8685</v>
      </c>
      <c r="B2778" s="479" t="s">
        <v>8686</v>
      </c>
      <c r="C2778" s="480" t="s">
        <v>262</v>
      </c>
      <c r="D2778" s="481">
        <v>154.18</v>
      </c>
      <c r="E2778" s="479" t="s">
        <v>1943</v>
      </c>
    </row>
    <row r="2779" spans="1:5" ht="26.2" customHeight="1" x14ac:dyDescent="0.25">
      <c r="A2779" s="478" t="s">
        <v>8687</v>
      </c>
      <c r="B2779" s="479" t="s">
        <v>8688</v>
      </c>
      <c r="C2779" s="480" t="s">
        <v>257</v>
      </c>
      <c r="D2779" s="481">
        <v>965.4</v>
      </c>
      <c r="E2779" s="479" t="s">
        <v>1195</v>
      </c>
    </row>
    <row r="2780" spans="1:5" ht="26.2" customHeight="1" x14ac:dyDescent="0.25">
      <c r="A2780" s="478" t="s">
        <v>8689</v>
      </c>
      <c r="B2780" s="479" t="s">
        <v>8690</v>
      </c>
      <c r="C2780" s="480" t="s">
        <v>11</v>
      </c>
      <c r="D2780" s="481">
        <v>50000</v>
      </c>
      <c r="E2780" s="479" t="s">
        <v>696</v>
      </c>
    </row>
    <row r="2781" spans="1:5" ht="26.2" customHeight="1" x14ac:dyDescent="0.25">
      <c r="A2781" s="478" t="s">
        <v>8691</v>
      </c>
      <c r="B2781" s="479" t="s">
        <v>8692</v>
      </c>
      <c r="C2781" s="480" t="s">
        <v>262</v>
      </c>
      <c r="D2781" s="481">
        <v>212.39</v>
      </c>
      <c r="E2781" s="479" t="s">
        <v>1195</v>
      </c>
    </row>
    <row r="2782" spans="1:5" ht="26.2" customHeight="1" x14ac:dyDescent="0.25">
      <c r="A2782" s="478" t="s">
        <v>8693</v>
      </c>
      <c r="B2782" s="479" t="s">
        <v>8694</v>
      </c>
      <c r="C2782" s="480" t="s">
        <v>257</v>
      </c>
      <c r="D2782" s="481">
        <v>1125.4000000000001</v>
      </c>
      <c r="E2782" s="479" t="s">
        <v>1169</v>
      </c>
    </row>
    <row r="2783" spans="1:5" ht="26.2" customHeight="1" x14ac:dyDescent="0.25">
      <c r="A2783" s="478" t="s">
        <v>8695</v>
      </c>
      <c r="B2783" s="479" t="s">
        <v>8696</v>
      </c>
      <c r="C2783" s="480" t="s">
        <v>262</v>
      </c>
      <c r="D2783" s="481">
        <v>247.59</v>
      </c>
      <c r="E2783" s="479" t="s">
        <v>1169</v>
      </c>
    </row>
    <row r="2784" spans="1:5" ht="26.2" customHeight="1" x14ac:dyDescent="0.25">
      <c r="A2784" s="478" t="s">
        <v>8697</v>
      </c>
      <c r="B2784" s="479" t="s">
        <v>8698</v>
      </c>
      <c r="C2784" s="480" t="s">
        <v>11</v>
      </c>
      <c r="D2784" s="481">
        <v>9577.26</v>
      </c>
      <c r="E2784" s="479" t="s">
        <v>695</v>
      </c>
    </row>
    <row r="2785" spans="1:5" ht="26.2" customHeight="1" x14ac:dyDescent="0.25">
      <c r="A2785" s="478" t="s">
        <v>8699</v>
      </c>
      <c r="B2785" s="479" t="s">
        <v>5348</v>
      </c>
      <c r="C2785" s="480" t="s">
        <v>256</v>
      </c>
      <c r="D2785" s="481">
        <v>1750</v>
      </c>
      <c r="E2785" s="479" t="s">
        <v>5349</v>
      </c>
    </row>
    <row r="2786" spans="1:5" ht="26.2" customHeight="1" x14ac:dyDescent="0.25">
      <c r="A2786" s="478" t="s">
        <v>8700</v>
      </c>
      <c r="B2786" s="479" t="s">
        <v>5348</v>
      </c>
      <c r="C2786" s="480" t="s">
        <v>262</v>
      </c>
      <c r="D2786" s="481">
        <v>385</v>
      </c>
      <c r="E2786" s="479" t="s">
        <v>5349</v>
      </c>
    </row>
    <row r="2787" spans="1:5" ht="26.2" customHeight="1" x14ac:dyDescent="0.25">
      <c r="A2787" s="478" t="s">
        <v>8701</v>
      </c>
      <c r="B2787" s="479" t="s">
        <v>8702</v>
      </c>
      <c r="C2787" s="480" t="s">
        <v>256</v>
      </c>
      <c r="D2787" s="481">
        <v>7700</v>
      </c>
      <c r="E2787" s="479" t="s">
        <v>8703</v>
      </c>
    </row>
    <row r="2788" spans="1:5" ht="26.2" customHeight="1" x14ac:dyDescent="0.25">
      <c r="A2788" s="478" t="s">
        <v>8704</v>
      </c>
      <c r="B2788" s="479" t="s">
        <v>8702</v>
      </c>
      <c r="C2788" s="480" t="s">
        <v>262</v>
      </c>
      <c r="D2788" s="481">
        <v>1694</v>
      </c>
      <c r="E2788" s="479" t="s">
        <v>8703</v>
      </c>
    </row>
    <row r="2789" spans="1:5" ht="26.2" customHeight="1" x14ac:dyDescent="0.25">
      <c r="A2789" s="478" t="s">
        <v>8705</v>
      </c>
      <c r="B2789" s="479" t="s">
        <v>8706</v>
      </c>
      <c r="C2789" s="480" t="s">
        <v>256</v>
      </c>
      <c r="D2789" s="481">
        <v>46000</v>
      </c>
      <c r="E2789" s="479" t="s">
        <v>8707</v>
      </c>
    </row>
    <row r="2790" spans="1:5" ht="26.2" customHeight="1" x14ac:dyDescent="0.25">
      <c r="A2790" s="478" t="s">
        <v>8708</v>
      </c>
      <c r="B2790" s="479" t="s">
        <v>8709</v>
      </c>
      <c r="C2790" s="480" t="s">
        <v>257</v>
      </c>
      <c r="D2790" s="481">
        <v>800</v>
      </c>
      <c r="E2790" s="479" t="s">
        <v>8710</v>
      </c>
    </row>
    <row r="2791" spans="1:5" ht="26.2" customHeight="1" x14ac:dyDescent="0.25">
      <c r="A2791" s="478" t="s">
        <v>8711</v>
      </c>
      <c r="B2791" s="479" t="s">
        <v>8709</v>
      </c>
      <c r="C2791" s="480" t="s">
        <v>262</v>
      </c>
      <c r="D2791" s="481">
        <v>176</v>
      </c>
      <c r="E2791" s="479" t="s">
        <v>8710</v>
      </c>
    </row>
    <row r="2792" spans="1:5" ht="26.2" customHeight="1" x14ac:dyDescent="0.25">
      <c r="A2792" s="478" t="s">
        <v>8712</v>
      </c>
      <c r="B2792" s="479" t="s">
        <v>3853</v>
      </c>
      <c r="C2792" s="480" t="s">
        <v>256</v>
      </c>
      <c r="D2792" s="481">
        <v>17000</v>
      </c>
      <c r="E2792" s="479" t="s">
        <v>1323</v>
      </c>
    </row>
    <row r="2793" spans="1:5" ht="26.2" customHeight="1" x14ac:dyDescent="0.25">
      <c r="A2793" s="478" t="s">
        <v>8713</v>
      </c>
      <c r="B2793" s="479" t="s">
        <v>3856</v>
      </c>
      <c r="C2793" s="480" t="s">
        <v>262</v>
      </c>
      <c r="D2793" s="481">
        <v>3740</v>
      </c>
      <c r="E2793" s="479" t="s">
        <v>1323</v>
      </c>
    </row>
    <row r="2794" spans="1:5" ht="26.2" customHeight="1" x14ac:dyDescent="0.25">
      <c r="A2794" s="478" t="s">
        <v>8714</v>
      </c>
      <c r="B2794" s="479" t="s">
        <v>8715</v>
      </c>
      <c r="C2794" s="480" t="s">
        <v>257</v>
      </c>
      <c r="D2794" s="481">
        <v>133.65</v>
      </c>
      <c r="E2794" s="479" t="s">
        <v>4632</v>
      </c>
    </row>
    <row r="2795" spans="1:5" ht="26.2" customHeight="1" x14ac:dyDescent="0.25">
      <c r="A2795" s="478" t="s">
        <v>8716</v>
      </c>
      <c r="B2795" s="479" t="s">
        <v>8717</v>
      </c>
      <c r="C2795" s="480" t="s">
        <v>262</v>
      </c>
      <c r="D2795" s="481">
        <v>29.4</v>
      </c>
      <c r="E2795" s="479" t="s">
        <v>4632</v>
      </c>
    </row>
    <row r="2796" spans="1:5" ht="26.2" customHeight="1" x14ac:dyDescent="0.25">
      <c r="A2796" s="478" t="s">
        <v>8718</v>
      </c>
      <c r="B2796" s="479" t="s">
        <v>8719</v>
      </c>
      <c r="C2796" s="480" t="s">
        <v>257</v>
      </c>
      <c r="D2796" s="481">
        <v>59.51</v>
      </c>
      <c r="E2796" s="479" t="s">
        <v>8720</v>
      </c>
    </row>
    <row r="2797" spans="1:5" ht="26.2" customHeight="1" x14ac:dyDescent="0.25">
      <c r="A2797" s="478" t="s">
        <v>8721</v>
      </c>
      <c r="B2797" s="479" t="s">
        <v>8722</v>
      </c>
      <c r="C2797" s="480" t="s">
        <v>262</v>
      </c>
      <c r="D2797" s="481">
        <v>13.09</v>
      </c>
      <c r="E2797" s="479" t="s">
        <v>8720</v>
      </c>
    </row>
    <row r="2798" spans="1:5" ht="26.2" customHeight="1" x14ac:dyDescent="0.25">
      <c r="A2798" s="478" t="s">
        <v>8723</v>
      </c>
      <c r="B2798" s="479" t="s">
        <v>8724</v>
      </c>
      <c r="C2798" s="480" t="s">
        <v>257</v>
      </c>
      <c r="D2798" s="481">
        <v>246.55</v>
      </c>
      <c r="E2798" s="479" t="s">
        <v>5055</v>
      </c>
    </row>
    <row r="2799" spans="1:5" ht="26.2" customHeight="1" x14ac:dyDescent="0.25">
      <c r="A2799" s="478" t="s">
        <v>8725</v>
      </c>
      <c r="B2799" s="479" t="s">
        <v>8726</v>
      </c>
      <c r="C2799" s="480" t="s">
        <v>262</v>
      </c>
      <c r="D2799" s="481">
        <v>54.24</v>
      </c>
      <c r="E2799" s="479" t="s">
        <v>5055</v>
      </c>
    </row>
    <row r="2800" spans="1:5" ht="26.2" customHeight="1" x14ac:dyDescent="0.25">
      <c r="A2800" s="478" t="s">
        <v>8727</v>
      </c>
      <c r="B2800" s="479" t="s">
        <v>8728</v>
      </c>
      <c r="C2800" s="480" t="s">
        <v>257</v>
      </c>
      <c r="D2800" s="481">
        <v>29.75</v>
      </c>
      <c r="E2800" s="479" t="s">
        <v>8729</v>
      </c>
    </row>
    <row r="2801" spans="1:5" ht="26.2" customHeight="1" x14ac:dyDescent="0.25">
      <c r="A2801" s="864" t="s">
        <v>8730</v>
      </c>
      <c r="B2801" s="865" t="s">
        <v>8731</v>
      </c>
      <c r="C2801" s="866" t="s">
        <v>262</v>
      </c>
      <c r="D2801" s="867">
        <v>6.55</v>
      </c>
      <c r="E2801" s="865" t="s">
        <v>8729</v>
      </c>
    </row>
    <row r="2802" spans="1:5" ht="26.2" customHeight="1" x14ac:dyDescent="0.25">
      <c r="A2802" s="493" t="s">
        <v>8732</v>
      </c>
      <c r="B2802" s="861" t="s">
        <v>8733</v>
      </c>
      <c r="C2802" s="862" t="s">
        <v>257</v>
      </c>
      <c r="D2802" s="863">
        <v>208.27</v>
      </c>
      <c r="E2802" s="861" t="s">
        <v>8734</v>
      </c>
    </row>
    <row r="2803" spans="1:5" ht="26.2" customHeight="1" x14ac:dyDescent="0.25">
      <c r="A2803" s="478" t="s">
        <v>8735</v>
      </c>
      <c r="B2803" s="479" t="s">
        <v>8736</v>
      </c>
      <c r="C2803" s="480" t="s">
        <v>262</v>
      </c>
      <c r="D2803" s="481">
        <v>45.82</v>
      </c>
      <c r="E2803" s="479" t="s">
        <v>8734</v>
      </c>
    </row>
    <row r="2804" spans="1:5" ht="26.2" customHeight="1" x14ac:dyDescent="0.25">
      <c r="A2804" s="478" t="s">
        <v>8737</v>
      </c>
      <c r="B2804" s="479" t="s">
        <v>8738</v>
      </c>
      <c r="C2804" s="480" t="s">
        <v>257</v>
      </c>
      <c r="D2804" s="481">
        <v>450</v>
      </c>
      <c r="E2804" s="479" t="s">
        <v>8739</v>
      </c>
    </row>
    <row r="2805" spans="1:5" ht="26.2" customHeight="1" x14ac:dyDescent="0.25">
      <c r="A2805" s="478" t="s">
        <v>8740</v>
      </c>
      <c r="B2805" s="479" t="s">
        <v>8741</v>
      </c>
      <c r="C2805" s="480" t="s">
        <v>262</v>
      </c>
      <c r="D2805" s="481">
        <v>99</v>
      </c>
      <c r="E2805" s="479" t="s">
        <v>8739</v>
      </c>
    </row>
    <row r="2806" spans="1:5" ht="26.2" customHeight="1" x14ac:dyDescent="0.25">
      <c r="A2806" s="478" t="s">
        <v>8742</v>
      </c>
      <c r="B2806" s="479" t="s">
        <v>8743</v>
      </c>
      <c r="C2806" s="480" t="s">
        <v>257</v>
      </c>
      <c r="D2806" s="481">
        <v>2734.89</v>
      </c>
      <c r="E2806" s="479" t="s">
        <v>5054</v>
      </c>
    </row>
    <row r="2807" spans="1:5" ht="26.2" customHeight="1" x14ac:dyDescent="0.25">
      <c r="A2807" s="478" t="s">
        <v>8744</v>
      </c>
      <c r="B2807" s="479" t="s">
        <v>8745</v>
      </c>
      <c r="C2807" s="480" t="s">
        <v>262</v>
      </c>
      <c r="D2807" s="481">
        <v>601.67999999999995</v>
      </c>
      <c r="E2807" s="479" t="s">
        <v>5054</v>
      </c>
    </row>
    <row r="2808" spans="1:5" ht="26.2" customHeight="1" x14ac:dyDescent="0.25">
      <c r="A2808" s="478" t="s">
        <v>8746</v>
      </c>
      <c r="B2808" s="479" t="s">
        <v>8747</v>
      </c>
      <c r="C2808" s="480" t="s">
        <v>256</v>
      </c>
      <c r="D2808" s="481">
        <v>1600</v>
      </c>
      <c r="E2808" s="479" t="s">
        <v>8748</v>
      </c>
    </row>
    <row r="2809" spans="1:5" ht="26.2" customHeight="1" x14ac:dyDescent="0.25">
      <c r="A2809" s="478" t="s">
        <v>8749</v>
      </c>
      <c r="B2809" s="479" t="s">
        <v>8747</v>
      </c>
      <c r="C2809" s="480" t="s">
        <v>262</v>
      </c>
      <c r="D2809" s="481">
        <v>352</v>
      </c>
      <c r="E2809" s="479" t="s">
        <v>8748</v>
      </c>
    </row>
    <row r="2810" spans="1:5" ht="26.2" customHeight="1" x14ac:dyDescent="0.25">
      <c r="A2810" s="478" t="s">
        <v>8750</v>
      </c>
      <c r="B2810" s="479" t="s">
        <v>8751</v>
      </c>
      <c r="C2810" s="480" t="s">
        <v>267</v>
      </c>
      <c r="D2810" s="481">
        <v>84000</v>
      </c>
      <c r="E2810" s="479" t="s">
        <v>721</v>
      </c>
    </row>
    <row r="2811" spans="1:5" ht="26.2" customHeight="1" x14ac:dyDescent="0.25">
      <c r="A2811" s="478" t="s">
        <v>8752</v>
      </c>
      <c r="B2811" s="479" t="s">
        <v>8753</v>
      </c>
      <c r="C2811" s="480" t="s">
        <v>257</v>
      </c>
      <c r="D2811" s="481">
        <v>100</v>
      </c>
      <c r="E2811" s="479" t="s">
        <v>8754</v>
      </c>
    </row>
    <row r="2812" spans="1:5" ht="26.2" customHeight="1" x14ac:dyDescent="0.25">
      <c r="A2812" s="478" t="s">
        <v>8755</v>
      </c>
      <c r="B2812" s="479" t="s">
        <v>8756</v>
      </c>
      <c r="C2812" s="480" t="s">
        <v>262</v>
      </c>
      <c r="D2812" s="481">
        <v>22</v>
      </c>
      <c r="E2812" s="479" t="s">
        <v>8754</v>
      </c>
    </row>
    <row r="2813" spans="1:5" ht="26.2" customHeight="1" x14ac:dyDescent="0.25">
      <c r="A2813" s="478" t="s">
        <v>8757</v>
      </c>
      <c r="B2813" s="479" t="s">
        <v>8758</v>
      </c>
      <c r="C2813" s="480" t="s">
        <v>257</v>
      </c>
      <c r="D2813" s="481">
        <v>178.53</v>
      </c>
      <c r="E2813" s="479" t="s">
        <v>5458</v>
      </c>
    </row>
    <row r="2814" spans="1:5" ht="26.2" customHeight="1" x14ac:dyDescent="0.25">
      <c r="A2814" s="478" t="s">
        <v>8759</v>
      </c>
      <c r="B2814" s="479" t="s">
        <v>8760</v>
      </c>
      <c r="C2814" s="480" t="s">
        <v>262</v>
      </c>
      <c r="D2814" s="481">
        <v>39.28</v>
      </c>
      <c r="E2814" s="479" t="s">
        <v>5458</v>
      </c>
    </row>
    <row r="2815" spans="1:5" ht="26.2" customHeight="1" x14ac:dyDescent="0.25">
      <c r="A2815" s="478" t="s">
        <v>8761</v>
      </c>
      <c r="B2815" s="479" t="s">
        <v>8762</v>
      </c>
      <c r="C2815" s="480" t="s">
        <v>257</v>
      </c>
      <c r="D2815" s="481">
        <v>1236.5899999999999</v>
      </c>
      <c r="E2815" s="479" t="s">
        <v>8763</v>
      </c>
    </row>
    <row r="2816" spans="1:5" ht="26.2" customHeight="1" x14ac:dyDescent="0.25">
      <c r="A2816" s="478" t="s">
        <v>8764</v>
      </c>
      <c r="B2816" s="479" t="s">
        <v>8765</v>
      </c>
      <c r="C2816" s="480" t="s">
        <v>262</v>
      </c>
      <c r="D2816" s="481">
        <v>272.05</v>
      </c>
      <c r="E2816" s="479" t="s">
        <v>8763</v>
      </c>
    </row>
    <row r="2817" spans="1:5" ht="26.2" customHeight="1" x14ac:dyDescent="0.25">
      <c r="A2817" s="478" t="s">
        <v>8766</v>
      </c>
      <c r="B2817" s="479" t="s">
        <v>8767</v>
      </c>
      <c r="C2817" s="480" t="s">
        <v>257</v>
      </c>
      <c r="D2817" s="481">
        <v>29.75</v>
      </c>
      <c r="E2817" s="479" t="s">
        <v>8768</v>
      </c>
    </row>
    <row r="2818" spans="1:5" ht="26.2" customHeight="1" x14ac:dyDescent="0.25">
      <c r="A2818" s="478" t="s">
        <v>8769</v>
      </c>
      <c r="B2818" s="479" t="s">
        <v>8770</v>
      </c>
      <c r="C2818" s="480" t="s">
        <v>262</v>
      </c>
      <c r="D2818" s="481">
        <v>6.55</v>
      </c>
      <c r="E2818" s="479" t="s">
        <v>8768</v>
      </c>
    </row>
    <row r="2819" spans="1:5" ht="26.2" customHeight="1" x14ac:dyDescent="0.25">
      <c r="A2819" s="478" t="s">
        <v>8771</v>
      </c>
      <c r="B2819" s="479" t="s">
        <v>8772</v>
      </c>
      <c r="C2819" s="480" t="s">
        <v>257</v>
      </c>
      <c r="D2819" s="481">
        <v>119.02</v>
      </c>
      <c r="E2819" s="479" t="s">
        <v>8773</v>
      </c>
    </row>
    <row r="2820" spans="1:5" ht="26.2" customHeight="1" x14ac:dyDescent="0.25">
      <c r="A2820" s="478" t="s">
        <v>8774</v>
      </c>
      <c r="B2820" s="479" t="s">
        <v>8775</v>
      </c>
      <c r="C2820" s="480" t="s">
        <v>262</v>
      </c>
      <c r="D2820" s="481">
        <v>26.18</v>
      </c>
      <c r="E2820" s="479" t="s">
        <v>8773</v>
      </c>
    </row>
    <row r="2821" spans="1:5" ht="26.2" customHeight="1" x14ac:dyDescent="0.25">
      <c r="A2821" s="478" t="s">
        <v>8776</v>
      </c>
      <c r="B2821" s="479" t="s">
        <v>8777</v>
      </c>
      <c r="C2821" s="480" t="s">
        <v>257</v>
      </c>
      <c r="D2821" s="481">
        <v>63.64</v>
      </c>
      <c r="E2821" s="479" t="s">
        <v>5062</v>
      </c>
    </row>
    <row r="2822" spans="1:5" ht="26.2" customHeight="1" x14ac:dyDescent="0.25">
      <c r="A2822" s="478" t="s">
        <v>8778</v>
      </c>
      <c r="B2822" s="479" t="s">
        <v>8779</v>
      </c>
      <c r="C2822" s="480" t="s">
        <v>262</v>
      </c>
      <c r="D2822" s="481">
        <v>14</v>
      </c>
      <c r="E2822" s="479" t="s">
        <v>5062</v>
      </c>
    </row>
    <row r="2823" spans="1:5" ht="26.2" customHeight="1" x14ac:dyDescent="0.25">
      <c r="A2823" s="478" t="s">
        <v>8780</v>
      </c>
      <c r="B2823" s="479" t="s">
        <v>8781</v>
      </c>
      <c r="C2823" s="480" t="s">
        <v>257</v>
      </c>
      <c r="D2823" s="481">
        <v>159.1</v>
      </c>
      <c r="E2823" s="479" t="s">
        <v>5089</v>
      </c>
    </row>
    <row r="2824" spans="1:5" ht="26.2" customHeight="1" x14ac:dyDescent="0.25">
      <c r="A2824" s="478" t="s">
        <v>8782</v>
      </c>
      <c r="B2824" s="479" t="s">
        <v>8783</v>
      </c>
      <c r="C2824" s="480" t="s">
        <v>262</v>
      </c>
      <c r="D2824" s="481">
        <v>35</v>
      </c>
      <c r="E2824" s="479" t="s">
        <v>5089</v>
      </c>
    </row>
    <row r="2825" spans="1:5" ht="26.2" customHeight="1" x14ac:dyDescent="0.25">
      <c r="A2825" s="478" t="s">
        <v>8784</v>
      </c>
      <c r="B2825" s="479" t="s">
        <v>8785</v>
      </c>
      <c r="C2825" s="480" t="s">
        <v>256</v>
      </c>
      <c r="D2825" s="481">
        <v>10006</v>
      </c>
      <c r="E2825" s="479" t="s">
        <v>8786</v>
      </c>
    </row>
    <row r="2826" spans="1:5" ht="26.2" customHeight="1" x14ac:dyDescent="0.25">
      <c r="A2826" s="478" t="s">
        <v>8787</v>
      </c>
      <c r="B2826" s="479" t="s">
        <v>8788</v>
      </c>
      <c r="C2826" s="480" t="s">
        <v>257</v>
      </c>
      <c r="D2826" s="481">
        <v>29.75</v>
      </c>
      <c r="E2826" s="479" t="s">
        <v>8789</v>
      </c>
    </row>
    <row r="2827" spans="1:5" ht="26.2" customHeight="1" x14ac:dyDescent="0.25">
      <c r="A2827" s="478" t="s">
        <v>8790</v>
      </c>
      <c r="B2827" s="479" t="s">
        <v>8791</v>
      </c>
      <c r="C2827" s="480" t="s">
        <v>262</v>
      </c>
      <c r="D2827" s="481">
        <v>6.55</v>
      </c>
      <c r="E2827" s="479" t="s">
        <v>8789</v>
      </c>
    </row>
    <row r="2828" spans="1:5" ht="26.2" customHeight="1" x14ac:dyDescent="0.25">
      <c r="A2828" s="478" t="s">
        <v>8792</v>
      </c>
      <c r="B2828" s="479" t="s">
        <v>8793</v>
      </c>
      <c r="C2828" s="480" t="s">
        <v>262</v>
      </c>
      <c r="D2828" s="481">
        <v>2201.3200000000002</v>
      </c>
      <c r="E2828" s="479" t="s">
        <v>8786</v>
      </c>
    </row>
    <row r="2829" spans="1:5" ht="26.2" customHeight="1" x14ac:dyDescent="0.25">
      <c r="A2829" s="478" t="s">
        <v>8794</v>
      </c>
      <c r="B2829" s="479" t="s">
        <v>8795</v>
      </c>
      <c r="C2829" s="480" t="s">
        <v>257</v>
      </c>
      <c r="D2829" s="481">
        <v>29.75</v>
      </c>
      <c r="E2829" s="479" t="s">
        <v>5467</v>
      </c>
    </row>
    <row r="2830" spans="1:5" ht="26.2" customHeight="1" x14ac:dyDescent="0.25">
      <c r="A2830" s="478" t="s">
        <v>8796</v>
      </c>
      <c r="B2830" s="479" t="s">
        <v>8797</v>
      </c>
      <c r="C2830" s="480" t="s">
        <v>262</v>
      </c>
      <c r="D2830" s="481">
        <v>6.55</v>
      </c>
      <c r="E2830" s="479" t="s">
        <v>5467</v>
      </c>
    </row>
    <row r="2831" spans="1:5" ht="26.2" customHeight="1" x14ac:dyDescent="0.25">
      <c r="A2831" s="478" t="s">
        <v>8798</v>
      </c>
      <c r="B2831" s="479" t="s">
        <v>8799</v>
      </c>
      <c r="C2831" s="480" t="s">
        <v>256</v>
      </c>
      <c r="D2831" s="481">
        <v>6000</v>
      </c>
      <c r="E2831" s="479" t="s">
        <v>5625</v>
      </c>
    </row>
    <row r="2832" spans="1:5" ht="26.2" customHeight="1" x14ac:dyDescent="0.25">
      <c r="A2832" s="478" t="s">
        <v>8800</v>
      </c>
      <c r="B2832" s="479" t="s">
        <v>8799</v>
      </c>
      <c r="C2832" s="480" t="s">
        <v>262</v>
      </c>
      <c r="D2832" s="481">
        <v>1320</v>
      </c>
      <c r="E2832" s="479" t="s">
        <v>5625</v>
      </c>
    </row>
    <row r="2833" spans="1:5" ht="26.2" customHeight="1" x14ac:dyDescent="0.25">
      <c r="A2833" s="478" t="s">
        <v>8801</v>
      </c>
      <c r="B2833" s="479" t="s">
        <v>8802</v>
      </c>
      <c r="C2833" s="480" t="s">
        <v>8</v>
      </c>
      <c r="D2833" s="481">
        <v>7178.29</v>
      </c>
      <c r="E2833" s="479" t="s">
        <v>2173</v>
      </c>
    </row>
    <row r="2834" spans="1:5" ht="26.2" customHeight="1" x14ac:dyDescent="0.25">
      <c r="A2834" s="478" t="s">
        <v>8803</v>
      </c>
      <c r="B2834" s="479" t="s">
        <v>8804</v>
      </c>
      <c r="C2834" s="480" t="s">
        <v>256</v>
      </c>
      <c r="D2834" s="481">
        <v>1500</v>
      </c>
      <c r="E2834" s="479" t="s">
        <v>8805</v>
      </c>
    </row>
    <row r="2835" spans="1:5" ht="26.2" customHeight="1" x14ac:dyDescent="0.25">
      <c r="A2835" s="478" t="s">
        <v>8806</v>
      </c>
      <c r="B2835" s="479" t="s">
        <v>8807</v>
      </c>
      <c r="C2835" s="480" t="s">
        <v>267</v>
      </c>
      <c r="D2835" s="481">
        <v>105000</v>
      </c>
      <c r="E2835" s="479" t="s">
        <v>6229</v>
      </c>
    </row>
    <row r="2836" spans="1:5" ht="26.2" customHeight="1" x14ac:dyDescent="0.25">
      <c r="A2836" s="478" t="s">
        <v>8808</v>
      </c>
      <c r="B2836" s="479" t="s">
        <v>8809</v>
      </c>
      <c r="C2836" s="480" t="s">
        <v>256</v>
      </c>
      <c r="D2836" s="481">
        <v>3000</v>
      </c>
      <c r="E2836" s="479" t="s">
        <v>8041</v>
      </c>
    </row>
    <row r="2837" spans="1:5" ht="26.2" customHeight="1" x14ac:dyDescent="0.25">
      <c r="A2837" s="478" t="s">
        <v>8810</v>
      </c>
      <c r="B2837" s="479" t="s">
        <v>8809</v>
      </c>
      <c r="C2837" s="480" t="s">
        <v>262</v>
      </c>
      <c r="D2837" s="481">
        <v>660</v>
      </c>
      <c r="E2837" s="479" t="s">
        <v>8041</v>
      </c>
    </row>
    <row r="2838" spans="1:5" ht="26.2" customHeight="1" x14ac:dyDescent="0.25">
      <c r="A2838" s="478" t="s">
        <v>8811</v>
      </c>
      <c r="B2838" s="479" t="s">
        <v>5232</v>
      </c>
      <c r="C2838" s="480" t="s">
        <v>284</v>
      </c>
      <c r="D2838" s="481">
        <v>120.52</v>
      </c>
      <c r="E2838" s="479" t="s">
        <v>8812</v>
      </c>
    </row>
    <row r="2839" spans="1:5" ht="26.2" customHeight="1" x14ac:dyDescent="0.25">
      <c r="A2839" s="478" t="s">
        <v>8813</v>
      </c>
      <c r="B2839" s="479" t="s">
        <v>8814</v>
      </c>
      <c r="C2839" s="480" t="s">
        <v>257</v>
      </c>
      <c r="D2839" s="481">
        <v>1500</v>
      </c>
      <c r="E2839" s="479" t="s">
        <v>8815</v>
      </c>
    </row>
    <row r="2840" spans="1:5" ht="26.2" customHeight="1" x14ac:dyDescent="0.25">
      <c r="A2840" s="478" t="s">
        <v>8816</v>
      </c>
      <c r="B2840" s="479" t="s">
        <v>8817</v>
      </c>
      <c r="C2840" s="480" t="s">
        <v>262</v>
      </c>
      <c r="D2840" s="481">
        <v>330</v>
      </c>
      <c r="E2840" s="479" t="s">
        <v>8815</v>
      </c>
    </row>
    <row r="2841" spans="1:5" ht="26.2" customHeight="1" x14ac:dyDescent="0.25">
      <c r="A2841" s="478" t="s">
        <v>8818</v>
      </c>
      <c r="B2841" s="479" t="s">
        <v>8819</v>
      </c>
      <c r="C2841" s="480" t="s">
        <v>257</v>
      </c>
      <c r="D2841" s="481">
        <v>280</v>
      </c>
      <c r="E2841" s="479" t="s">
        <v>8820</v>
      </c>
    </row>
    <row r="2842" spans="1:5" ht="26.2" customHeight="1" x14ac:dyDescent="0.25">
      <c r="A2842" s="478" t="s">
        <v>8821</v>
      </c>
      <c r="B2842" s="479" t="s">
        <v>8822</v>
      </c>
      <c r="C2842" s="480" t="s">
        <v>256</v>
      </c>
      <c r="D2842" s="481">
        <v>2800</v>
      </c>
      <c r="E2842" s="479" t="s">
        <v>8823</v>
      </c>
    </row>
    <row r="2843" spans="1:5" ht="26.2" customHeight="1" x14ac:dyDescent="0.25">
      <c r="A2843" s="478" t="s">
        <v>8824</v>
      </c>
      <c r="B2843" s="479" t="s">
        <v>8825</v>
      </c>
      <c r="C2843" s="480" t="s">
        <v>262</v>
      </c>
      <c r="D2843" s="481">
        <v>616</v>
      </c>
      <c r="E2843" s="479" t="s">
        <v>8823</v>
      </c>
    </row>
    <row r="2844" spans="1:5" ht="26.2" customHeight="1" x14ac:dyDescent="0.25">
      <c r="A2844" s="478" t="s">
        <v>8826</v>
      </c>
      <c r="B2844" s="479" t="s">
        <v>4566</v>
      </c>
      <c r="C2844" s="480" t="s">
        <v>266</v>
      </c>
      <c r="D2844" s="481">
        <v>106400</v>
      </c>
      <c r="E2844" s="479" t="s">
        <v>4567</v>
      </c>
    </row>
    <row r="2845" spans="1:5" ht="26.2" customHeight="1" x14ac:dyDescent="0.25">
      <c r="A2845" s="478" t="s">
        <v>8827</v>
      </c>
      <c r="B2845" s="479" t="s">
        <v>3853</v>
      </c>
      <c r="C2845" s="480" t="s">
        <v>256</v>
      </c>
      <c r="D2845" s="481">
        <v>2300</v>
      </c>
      <c r="E2845" s="479" t="s">
        <v>5305</v>
      </c>
    </row>
    <row r="2846" spans="1:5" ht="26.2" customHeight="1" x14ac:dyDescent="0.25">
      <c r="A2846" s="478" t="s">
        <v>8828</v>
      </c>
      <c r="B2846" s="479" t="s">
        <v>3856</v>
      </c>
      <c r="C2846" s="480" t="s">
        <v>262</v>
      </c>
      <c r="D2846" s="481">
        <v>506</v>
      </c>
      <c r="E2846" s="479" t="s">
        <v>5305</v>
      </c>
    </row>
    <row r="2847" spans="1:5" ht="26.2" customHeight="1" x14ac:dyDescent="0.25">
      <c r="A2847" s="478" t="s">
        <v>8829</v>
      </c>
      <c r="B2847" s="479" t="s">
        <v>8830</v>
      </c>
      <c r="C2847" s="480" t="s">
        <v>256</v>
      </c>
      <c r="D2847" s="481">
        <v>14500</v>
      </c>
      <c r="E2847" s="479" t="s">
        <v>5291</v>
      </c>
    </row>
    <row r="2848" spans="1:5" ht="26.2" customHeight="1" x14ac:dyDescent="0.25">
      <c r="A2848" s="478" t="s">
        <v>8831</v>
      </c>
      <c r="B2848" s="479" t="s">
        <v>8832</v>
      </c>
      <c r="C2848" s="480" t="s">
        <v>257</v>
      </c>
      <c r="D2848" s="481">
        <v>25877</v>
      </c>
      <c r="E2848" s="479" t="s">
        <v>8833</v>
      </c>
    </row>
    <row r="2849" spans="1:5" ht="26.2" customHeight="1" x14ac:dyDescent="0.25">
      <c r="A2849" s="478" t="s">
        <v>8834</v>
      </c>
      <c r="B2849" s="479" t="s">
        <v>8832</v>
      </c>
      <c r="C2849" s="480" t="s">
        <v>262</v>
      </c>
      <c r="D2849" s="481">
        <v>5692.94</v>
      </c>
      <c r="E2849" s="479" t="s">
        <v>8833</v>
      </c>
    </row>
    <row r="2850" spans="1:5" ht="26.2" customHeight="1" x14ac:dyDescent="0.25">
      <c r="A2850" s="478" t="s">
        <v>8835</v>
      </c>
      <c r="B2850" s="479" t="s">
        <v>8830</v>
      </c>
      <c r="C2850" s="480" t="s">
        <v>262</v>
      </c>
      <c r="D2850" s="481">
        <v>3190</v>
      </c>
      <c r="E2850" s="479" t="s">
        <v>5291</v>
      </c>
    </row>
    <row r="2851" spans="1:5" ht="26.2" customHeight="1" x14ac:dyDescent="0.25">
      <c r="A2851" s="864" t="s">
        <v>8836</v>
      </c>
      <c r="B2851" s="865" t="s">
        <v>8837</v>
      </c>
      <c r="C2851" s="866" t="s">
        <v>257</v>
      </c>
      <c r="D2851" s="867">
        <v>12097</v>
      </c>
      <c r="E2851" s="865" t="s">
        <v>8838</v>
      </c>
    </row>
    <row r="2852" spans="1:5" ht="26.2" customHeight="1" x14ac:dyDescent="0.25">
      <c r="A2852" s="493" t="s">
        <v>8839</v>
      </c>
      <c r="B2852" s="861" t="s">
        <v>8837</v>
      </c>
      <c r="C2852" s="862" t="s">
        <v>262</v>
      </c>
      <c r="D2852" s="863">
        <v>2661.34</v>
      </c>
      <c r="E2852" s="861" t="s">
        <v>8838</v>
      </c>
    </row>
    <row r="2853" spans="1:5" ht="26.2" customHeight="1" x14ac:dyDescent="0.25">
      <c r="A2853" s="478" t="s">
        <v>8840</v>
      </c>
      <c r="B2853" s="479" t="s">
        <v>8841</v>
      </c>
      <c r="C2853" s="480" t="s">
        <v>1565</v>
      </c>
      <c r="D2853" s="481">
        <v>1069405.1000000001</v>
      </c>
      <c r="E2853" s="479" t="s">
        <v>3726</v>
      </c>
    </row>
    <row r="2854" spans="1:5" ht="26.2" customHeight="1" x14ac:dyDescent="0.25">
      <c r="A2854" s="478" t="s">
        <v>8842</v>
      </c>
      <c r="B2854" s="479" t="s">
        <v>8843</v>
      </c>
      <c r="C2854" s="480" t="s">
        <v>256</v>
      </c>
      <c r="D2854" s="481">
        <v>3185.4</v>
      </c>
      <c r="E2854" s="479" t="s">
        <v>8844</v>
      </c>
    </row>
    <row r="2855" spans="1:5" ht="26.2" customHeight="1" x14ac:dyDescent="0.25">
      <c r="A2855" s="478" t="s">
        <v>8845</v>
      </c>
      <c r="B2855" s="479" t="s">
        <v>8843</v>
      </c>
      <c r="C2855" s="480" t="s">
        <v>262</v>
      </c>
      <c r="D2855" s="481">
        <v>700.79</v>
      </c>
      <c r="E2855" s="479" t="s">
        <v>8844</v>
      </c>
    </row>
    <row r="2856" spans="1:5" ht="26.2" customHeight="1" x14ac:dyDescent="0.25">
      <c r="A2856" s="478" t="s">
        <v>8846</v>
      </c>
      <c r="B2856" s="479" t="s">
        <v>8847</v>
      </c>
      <c r="C2856" s="480" t="s">
        <v>256</v>
      </c>
      <c r="D2856" s="481">
        <v>7750</v>
      </c>
      <c r="E2856" s="479" t="s">
        <v>8848</v>
      </c>
    </row>
    <row r="2857" spans="1:5" ht="26.2" customHeight="1" x14ac:dyDescent="0.25">
      <c r="A2857" s="478" t="s">
        <v>8849</v>
      </c>
      <c r="B2857" s="479" t="s">
        <v>8847</v>
      </c>
      <c r="C2857" s="480" t="s">
        <v>262</v>
      </c>
      <c r="D2857" s="481">
        <v>1705</v>
      </c>
      <c r="E2857" s="479" t="s">
        <v>8848</v>
      </c>
    </row>
    <row r="2858" spans="1:5" ht="26.2" customHeight="1" x14ac:dyDescent="0.25">
      <c r="A2858" s="478" t="s">
        <v>8850</v>
      </c>
      <c r="B2858" s="479" t="s">
        <v>8851</v>
      </c>
      <c r="C2858" s="480" t="s">
        <v>256</v>
      </c>
      <c r="D2858" s="481">
        <v>16550</v>
      </c>
      <c r="E2858" s="479" t="s">
        <v>8852</v>
      </c>
    </row>
    <row r="2859" spans="1:5" ht="26.2" customHeight="1" x14ac:dyDescent="0.25">
      <c r="A2859" s="478" t="s">
        <v>8853</v>
      </c>
      <c r="B2859" s="479" t="s">
        <v>8854</v>
      </c>
      <c r="C2859" s="480" t="s">
        <v>267</v>
      </c>
      <c r="D2859" s="481">
        <v>6280.37</v>
      </c>
      <c r="E2859" s="479" t="s">
        <v>1548</v>
      </c>
    </row>
    <row r="2860" spans="1:5" ht="26.2" customHeight="1" x14ac:dyDescent="0.25">
      <c r="A2860" s="478" t="s">
        <v>8855</v>
      </c>
      <c r="B2860" s="479" t="s">
        <v>8856</v>
      </c>
      <c r="C2860" s="480" t="s">
        <v>256</v>
      </c>
      <c r="D2860" s="481">
        <v>5000</v>
      </c>
      <c r="E2860" s="479" t="s">
        <v>8857</v>
      </c>
    </row>
    <row r="2861" spans="1:5" ht="26.2" customHeight="1" x14ac:dyDescent="0.25">
      <c r="A2861" s="478" t="s">
        <v>8858</v>
      </c>
      <c r="B2861" s="479" t="s">
        <v>8859</v>
      </c>
      <c r="C2861" s="480" t="s">
        <v>262</v>
      </c>
      <c r="D2861" s="481">
        <v>1100</v>
      </c>
      <c r="E2861" s="479" t="s">
        <v>8857</v>
      </c>
    </row>
    <row r="2862" spans="1:5" ht="26.2" customHeight="1" x14ac:dyDescent="0.25">
      <c r="A2862" s="478" t="s">
        <v>8860</v>
      </c>
      <c r="B2862" s="479" t="s">
        <v>8861</v>
      </c>
      <c r="C2862" s="480" t="s">
        <v>267</v>
      </c>
      <c r="D2862" s="481">
        <v>53000</v>
      </c>
      <c r="E2862" s="479" t="s">
        <v>1735</v>
      </c>
    </row>
    <row r="2863" spans="1:5" ht="26.2" customHeight="1" x14ac:dyDescent="0.25">
      <c r="A2863" s="478" t="s">
        <v>8862</v>
      </c>
      <c r="B2863" s="479" t="s">
        <v>8863</v>
      </c>
      <c r="C2863" s="480" t="s">
        <v>256</v>
      </c>
      <c r="D2863" s="481">
        <v>10000</v>
      </c>
      <c r="E2863" s="479" t="s">
        <v>8864</v>
      </c>
    </row>
    <row r="2864" spans="1:5" ht="26.2" customHeight="1" x14ac:dyDescent="0.25">
      <c r="A2864" s="478" t="s">
        <v>8865</v>
      </c>
      <c r="B2864" s="479" t="s">
        <v>8866</v>
      </c>
      <c r="C2864" s="480" t="s">
        <v>262</v>
      </c>
      <c r="D2864" s="481">
        <v>2200</v>
      </c>
      <c r="E2864" s="479" t="s">
        <v>8864</v>
      </c>
    </row>
    <row r="2865" spans="1:5" ht="26.2" customHeight="1" x14ac:dyDescent="0.25">
      <c r="A2865" s="478" t="s">
        <v>8867</v>
      </c>
      <c r="B2865" s="479" t="s">
        <v>8868</v>
      </c>
      <c r="C2865" s="480" t="s">
        <v>256</v>
      </c>
      <c r="D2865" s="481">
        <v>2760</v>
      </c>
      <c r="E2865" s="479" t="s">
        <v>8869</v>
      </c>
    </row>
    <row r="2866" spans="1:5" ht="26.2" customHeight="1" x14ac:dyDescent="0.25">
      <c r="A2866" s="478" t="s">
        <v>8870</v>
      </c>
      <c r="B2866" s="479" t="s">
        <v>8871</v>
      </c>
      <c r="C2866" s="480" t="s">
        <v>262</v>
      </c>
      <c r="D2866" s="481">
        <v>607.20000000000005</v>
      </c>
      <c r="E2866" s="479" t="s">
        <v>8869</v>
      </c>
    </row>
    <row r="2867" spans="1:5" ht="26.2" customHeight="1" x14ac:dyDescent="0.25">
      <c r="A2867" s="478" t="s">
        <v>8872</v>
      </c>
      <c r="B2867" s="479" t="s">
        <v>8873</v>
      </c>
      <c r="C2867" s="480" t="s">
        <v>256</v>
      </c>
      <c r="D2867" s="481">
        <v>15000</v>
      </c>
      <c r="E2867" s="479" t="s">
        <v>8874</v>
      </c>
    </row>
    <row r="2868" spans="1:5" ht="26.2" customHeight="1" x14ac:dyDescent="0.25">
      <c r="A2868" s="478" t="s">
        <v>8875</v>
      </c>
      <c r="B2868" s="479" t="s">
        <v>8873</v>
      </c>
      <c r="C2868" s="480" t="s">
        <v>262</v>
      </c>
      <c r="D2868" s="481">
        <v>3300</v>
      </c>
      <c r="E2868" s="479" t="s">
        <v>8874</v>
      </c>
    </row>
    <row r="2869" spans="1:5" ht="26.2" customHeight="1" x14ac:dyDescent="0.25">
      <c r="A2869" s="478" t="s">
        <v>8876</v>
      </c>
      <c r="B2869" s="479" t="s">
        <v>8877</v>
      </c>
      <c r="C2869" s="480" t="s">
        <v>257</v>
      </c>
      <c r="D2869" s="481">
        <v>688.53</v>
      </c>
      <c r="E2869" s="479" t="s">
        <v>713</v>
      </c>
    </row>
    <row r="2870" spans="1:5" ht="26.2" customHeight="1" x14ac:dyDescent="0.25">
      <c r="A2870" s="478" t="s">
        <v>8878</v>
      </c>
      <c r="B2870" s="479" t="s">
        <v>8877</v>
      </c>
      <c r="C2870" s="480" t="s">
        <v>262</v>
      </c>
      <c r="D2870" s="481">
        <v>151.47999999999999</v>
      </c>
      <c r="E2870" s="479" t="s">
        <v>713</v>
      </c>
    </row>
    <row r="2871" spans="1:5" ht="26.2" customHeight="1" x14ac:dyDescent="0.25">
      <c r="A2871" s="478" t="s">
        <v>8879</v>
      </c>
      <c r="B2871" s="479" t="s">
        <v>8880</v>
      </c>
      <c r="C2871" s="480" t="s">
        <v>256</v>
      </c>
      <c r="D2871" s="481">
        <v>11000</v>
      </c>
      <c r="E2871" s="479" t="s">
        <v>8881</v>
      </c>
    </row>
    <row r="2872" spans="1:5" ht="26.2" customHeight="1" x14ac:dyDescent="0.25">
      <c r="A2872" s="478" t="s">
        <v>8882</v>
      </c>
      <c r="B2872" s="479" t="s">
        <v>8883</v>
      </c>
      <c r="C2872" s="480" t="s">
        <v>262</v>
      </c>
      <c r="D2872" s="481">
        <v>2420</v>
      </c>
      <c r="E2872" s="479" t="s">
        <v>8881</v>
      </c>
    </row>
    <row r="2873" spans="1:5" ht="26.2" customHeight="1" x14ac:dyDescent="0.25">
      <c r="A2873" s="478" t="s">
        <v>8884</v>
      </c>
      <c r="B2873" s="479" t="s">
        <v>8885</v>
      </c>
      <c r="C2873" s="480" t="s">
        <v>256</v>
      </c>
      <c r="D2873" s="481">
        <v>10000</v>
      </c>
      <c r="E2873" s="479" t="s">
        <v>8881</v>
      </c>
    </row>
    <row r="2874" spans="1:5" ht="26.2" customHeight="1" x14ac:dyDescent="0.25">
      <c r="A2874" s="478" t="s">
        <v>8886</v>
      </c>
      <c r="B2874" s="479" t="s">
        <v>8887</v>
      </c>
      <c r="C2874" s="480" t="s">
        <v>262</v>
      </c>
      <c r="D2874" s="481">
        <v>2200</v>
      </c>
      <c r="E2874" s="479" t="s">
        <v>8881</v>
      </c>
    </row>
    <row r="2875" spans="1:5" ht="26.2" customHeight="1" x14ac:dyDescent="0.25">
      <c r="A2875" s="478" t="s">
        <v>8888</v>
      </c>
      <c r="B2875" s="479" t="s">
        <v>8889</v>
      </c>
      <c r="C2875" s="480" t="s">
        <v>3666</v>
      </c>
      <c r="D2875" s="481">
        <v>2489.52</v>
      </c>
      <c r="E2875" s="479" t="s">
        <v>8436</v>
      </c>
    </row>
    <row r="2876" spans="1:5" ht="26.2" customHeight="1" x14ac:dyDescent="0.25">
      <c r="A2876" s="478" t="s">
        <v>8890</v>
      </c>
      <c r="B2876" s="479" t="s">
        <v>8891</v>
      </c>
      <c r="C2876" s="480" t="s">
        <v>275</v>
      </c>
      <c r="D2876" s="481">
        <v>69650</v>
      </c>
      <c r="E2876" s="479" t="s">
        <v>5098</v>
      </c>
    </row>
    <row r="2877" spans="1:5" ht="26.2" customHeight="1" x14ac:dyDescent="0.25">
      <c r="A2877" s="478" t="s">
        <v>8892</v>
      </c>
      <c r="B2877" s="479" t="s">
        <v>8889</v>
      </c>
      <c r="C2877" s="480" t="s">
        <v>3154</v>
      </c>
      <c r="D2877" s="481">
        <v>248.95</v>
      </c>
      <c r="E2877" s="479" t="s">
        <v>8436</v>
      </c>
    </row>
    <row r="2878" spans="1:5" ht="26.2" customHeight="1" x14ac:dyDescent="0.25">
      <c r="A2878" s="478" t="s">
        <v>8893</v>
      </c>
      <c r="B2878" s="479" t="s">
        <v>8894</v>
      </c>
      <c r="C2878" s="480" t="s">
        <v>256</v>
      </c>
      <c r="D2878" s="481">
        <v>2100</v>
      </c>
      <c r="E2878" s="479" t="s">
        <v>2175</v>
      </c>
    </row>
    <row r="2879" spans="1:5" ht="26.2" customHeight="1" x14ac:dyDescent="0.25">
      <c r="A2879" s="478" t="s">
        <v>8895</v>
      </c>
      <c r="B2879" s="479" t="s">
        <v>8896</v>
      </c>
      <c r="C2879" s="480" t="s">
        <v>262</v>
      </c>
      <c r="D2879" s="481">
        <v>462</v>
      </c>
      <c r="E2879" s="479" t="s">
        <v>2175</v>
      </c>
    </row>
    <row r="2880" spans="1:5" ht="26.2" customHeight="1" x14ac:dyDescent="0.25">
      <c r="A2880" s="478" t="s">
        <v>8897</v>
      </c>
      <c r="B2880" s="479" t="s">
        <v>8898</v>
      </c>
      <c r="C2880" s="480" t="s">
        <v>256</v>
      </c>
      <c r="D2880" s="481">
        <v>3500</v>
      </c>
      <c r="E2880" s="479" t="s">
        <v>8613</v>
      </c>
    </row>
    <row r="2881" spans="1:5" ht="26.2" customHeight="1" x14ac:dyDescent="0.25">
      <c r="A2881" s="478" t="s">
        <v>8899</v>
      </c>
      <c r="B2881" s="479" t="s">
        <v>8900</v>
      </c>
      <c r="C2881" s="480" t="s">
        <v>262</v>
      </c>
      <c r="D2881" s="481">
        <v>770</v>
      </c>
      <c r="E2881" s="479" t="s">
        <v>8613</v>
      </c>
    </row>
    <row r="2882" spans="1:5" ht="26.2" customHeight="1" x14ac:dyDescent="0.25">
      <c r="A2882" s="478" t="s">
        <v>8901</v>
      </c>
      <c r="B2882" s="479" t="s">
        <v>8902</v>
      </c>
      <c r="C2882" s="480" t="s">
        <v>267</v>
      </c>
      <c r="D2882" s="481">
        <v>35169.279999999999</v>
      </c>
      <c r="E2882" s="479" t="s">
        <v>696</v>
      </c>
    </row>
    <row r="2883" spans="1:5" ht="26.2" customHeight="1" x14ac:dyDescent="0.25">
      <c r="A2883" s="478" t="s">
        <v>8903</v>
      </c>
      <c r="B2883" s="479" t="s">
        <v>8819</v>
      </c>
      <c r="C2883" s="480" t="s">
        <v>257</v>
      </c>
      <c r="D2883" s="481">
        <v>254.92</v>
      </c>
      <c r="E2883" s="479" t="s">
        <v>8904</v>
      </c>
    </row>
    <row r="2884" spans="1:5" ht="26.2" customHeight="1" x14ac:dyDescent="0.25">
      <c r="A2884" s="478" t="s">
        <v>8905</v>
      </c>
      <c r="B2884" s="479" t="s">
        <v>8819</v>
      </c>
      <c r="C2884" s="480" t="s">
        <v>262</v>
      </c>
      <c r="D2884" s="481">
        <v>56.08</v>
      </c>
      <c r="E2884" s="479" t="s">
        <v>8904</v>
      </c>
    </row>
    <row r="2885" spans="1:5" ht="26.2" customHeight="1" x14ac:dyDescent="0.25">
      <c r="A2885" s="478" t="s">
        <v>8906</v>
      </c>
      <c r="B2885" s="479" t="s">
        <v>8907</v>
      </c>
      <c r="C2885" s="480" t="s">
        <v>256</v>
      </c>
      <c r="D2885" s="481">
        <v>35000</v>
      </c>
      <c r="E2885" s="479" t="s">
        <v>1189</v>
      </c>
    </row>
    <row r="2886" spans="1:5" ht="26.2" customHeight="1" x14ac:dyDescent="0.25">
      <c r="A2886" s="478" t="s">
        <v>8908</v>
      </c>
      <c r="B2886" s="479" t="s">
        <v>8909</v>
      </c>
      <c r="C2886" s="480" t="s">
        <v>262</v>
      </c>
      <c r="D2886" s="481">
        <v>7700</v>
      </c>
      <c r="E2886" s="479" t="s">
        <v>1189</v>
      </c>
    </row>
    <row r="2887" spans="1:5" ht="26.2" customHeight="1" x14ac:dyDescent="0.25">
      <c r="A2887" s="478" t="s">
        <v>8910</v>
      </c>
      <c r="B2887" s="479" t="s">
        <v>8911</v>
      </c>
      <c r="C2887" s="480" t="s">
        <v>256</v>
      </c>
      <c r="D2887" s="481">
        <v>3000</v>
      </c>
      <c r="E2887" s="479" t="s">
        <v>8912</v>
      </c>
    </row>
    <row r="2888" spans="1:5" ht="26.2" customHeight="1" x14ac:dyDescent="0.25">
      <c r="A2888" s="478" t="s">
        <v>8913</v>
      </c>
      <c r="B2888" s="479" t="s">
        <v>8914</v>
      </c>
      <c r="C2888" s="480" t="s">
        <v>5958</v>
      </c>
      <c r="D2888" s="481">
        <v>627175.48</v>
      </c>
      <c r="E2888" s="479" t="s">
        <v>696</v>
      </c>
    </row>
    <row r="2889" spans="1:5" ht="26.2" customHeight="1" x14ac:dyDescent="0.25">
      <c r="A2889" s="478" t="s">
        <v>8915</v>
      </c>
      <c r="B2889" s="479" t="s">
        <v>8916</v>
      </c>
      <c r="C2889" s="480" t="s">
        <v>5958</v>
      </c>
      <c r="D2889" s="481">
        <v>1607442.81</v>
      </c>
      <c r="E2889" s="479" t="s">
        <v>696</v>
      </c>
    </row>
    <row r="2890" spans="1:5" ht="26.2" customHeight="1" x14ac:dyDescent="0.25">
      <c r="A2890" s="478" t="s">
        <v>8917</v>
      </c>
      <c r="B2890" s="479" t="s">
        <v>8918</v>
      </c>
      <c r="C2890" s="480" t="s">
        <v>286</v>
      </c>
      <c r="D2890" s="481">
        <v>357.39</v>
      </c>
      <c r="E2890" s="479" t="s">
        <v>3631</v>
      </c>
    </row>
    <row r="2891" spans="1:5" ht="26.2" customHeight="1" x14ac:dyDescent="0.25">
      <c r="A2891" s="478" t="s">
        <v>8919</v>
      </c>
      <c r="B2891" s="479" t="s">
        <v>8920</v>
      </c>
      <c r="C2891" s="480" t="s">
        <v>267</v>
      </c>
      <c r="D2891" s="481">
        <v>12500</v>
      </c>
      <c r="E2891" s="479" t="s">
        <v>2269</v>
      </c>
    </row>
    <row r="2892" spans="1:5" ht="26.2" customHeight="1" x14ac:dyDescent="0.25">
      <c r="A2892" s="478" t="s">
        <v>8921</v>
      </c>
      <c r="B2892" s="479" t="s">
        <v>8922</v>
      </c>
      <c r="C2892" s="480" t="s">
        <v>257</v>
      </c>
      <c r="D2892" s="481">
        <v>150</v>
      </c>
      <c r="E2892" s="479" t="s">
        <v>8923</v>
      </c>
    </row>
    <row r="2893" spans="1:5" ht="26.2" customHeight="1" x14ac:dyDescent="0.25">
      <c r="A2893" s="478" t="s">
        <v>8924</v>
      </c>
      <c r="B2893" s="479" t="s">
        <v>8922</v>
      </c>
      <c r="C2893" s="480" t="s">
        <v>262</v>
      </c>
      <c r="D2893" s="481">
        <v>33</v>
      </c>
      <c r="E2893" s="479" t="s">
        <v>8923</v>
      </c>
    </row>
    <row r="2894" spans="1:5" ht="26.2" customHeight="1" x14ac:dyDescent="0.25">
      <c r="A2894" s="478" t="s">
        <v>8925</v>
      </c>
      <c r="B2894" s="479" t="s">
        <v>8926</v>
      </c>
      <c r="C2894" s="480" t="s">
        <v>256</v>
      </c>
      <c r="D2894" s="481">
        <v>32786.879999999997</v>
      </c>
      <c r="E2894" s="479" t="s">
        <v>8927</v>
      </c>
    </row>
    <row r="2895" spans="1:5" ht="26.2" customHeight="1" x14ac:dyDescent="0.25">
      <c r="A2895" s="478" t="s">
        <v>8928</v>
      </c>
      <c r="B2895" s="479" t="s">
        <v>8929</v>
      </c>
      <c r="C2895" s="480" t="s">
        <v>256</v>
      </c>
      <c r="D2895" s="481">
        <v>20975.61</v>
      </c>
      <c r="E2895" s="479" t="s">
        <v>8096</v>
      </c>
    </row>
    <row r="2896" spans="1:5" ht="26.2" customHeight="1" x14ac:dyDescent="0.25">
      <c r="A2896" s="478" t="s">
        <v>8930</v>
      </c>
      <c r="B2896" s="479" t="s">
        <v>8931</v>
      </c>
      <c r="C2896" s="480" t="s">
        <v>262</v>
      </c>
      <c r="D2896" s="481">
        <v>4614.63</v>
      </c>
      <c r="E2896" s="479" t="s">
        <v>8096</v>
      </c>
    </row>
    <row r="2897" spans="1:5" ht="26.2" customHeight="1" x14ac:dyDescent="0.25">
      <c r="A2897" s="478" t="s">
        <v>8932</v>
      </c>
      <c r="B2897" s="479" t="s">
        <v>8933</v>
      </c>
      <c r="C2897" s="480" t="s">
        <v>262</v>
      </c>
      <c r="D2897" s="481">
        <v>7213.12</v>
      </c>
      <c r="E2897" s="479" t="s">
        <v>8927</v>
      </c>
    </row>
    <row r="2898" spans="1:5" ht="26.2" customHeight="1" x14ac:dyDescent="0.25">
      <c r="A2898" s="478" t="s">
        <v>8934</v>
      </c>
      <c r="B2898" s="479" t="s">
        <v>8935</v>
      </c>
      <c r="C2898" s="480" t="s">
        <v>287</v>
      </c>
      <c r="D2898" s="481">
        <v>1313.96</v>
      </c>
      <c r="E2898" s="479" t="s">
        <v>1141</v>
      </c>
    </row>
    <row r="2899" spans="1:5" ht="26.2" customHeight="1" x14ac:dyDescent="0.25">
      <c r="A2899" s="478" t="s">
        <v>8936</v>
      </c>
      <c r="B2899" s="479" t="s">
        <v>8937</v>
      </c>
      <c r="C2899" s="480" t="s">
        <v>267</v>
      </c>
      <c r="D2899" s="481">
        <v>12000</v>
      </c>
      <c r="E2899" s="479" t="s">
        <v>6215</v>
      </c>
    </row>
    <row r="2900" spans="1:5" ht="26.2" customHeight="1" x14ac:dyDescent="0.25">
      <c r="A2900" s="478" t="s">
        <v>8938</v>
      </c>
      <c r="B2900" s="479" t="s">
        <v>8939</v>
      </c>
      <c r="C2900" s="480" t="s">
        <v>257</v>
      </c>
      <c r="D2900" s="481">
        <v>1430</v>
      </c>
      <c r="E2900" s="479" t="s">
        <v>5411</v>
      </c>
    </row>
    <row r="2901" spans="1:5" ht="26.2" customHeight="1" x14ac:dyDescent="0.25">
      <c r="A2901" s="864" t="s">
        <v>8940</v>
      </c>
      <c r="B2901" s="865" t="s">
        <v>8941</v>
      </c>
      <c r="C2901" s="866" t="s">
        <v>262</v>
      </c>
      <c r="D2901" s="867">
        <v>314.60000000000002</v>
      </c>
      <c r="E2901" s="865" t="s">
        <v>5411</v>
      </c>
    </row>
    <row r="2902" spans="1:5" ht="26.2" customHeight="1" x14ac:dyDescent="0.25">
      <c r="A2902" s="493" t="s">
        <v>8942</v>
      </c>
      <c r="B2902" s="861" t="s">
        <v>8943</v>
      </c>
      <c r="C2902" s="862" t="s">
        <v>256</v>
      </c>
      <c r="D2902" s="863">
        <v>15000</v>
      </c>
      <c r="E2902" s="861" t="s">
        <v>1829</v>
      </c>
    </row>
    <row r="2903" spans="1:5" ht="26.2" customHeight="1" x14ac:dyDescent="0.25">
      <c r="A2903" s="478" t="s">
        <v>8944</v>
      </c>
      <c r="B2903" s="479" t="s">
        <v>8943</v>
      </c>
      <c r="C2903" s="480" t="s">
        <v>262</v>
      </c>
      <c r="D2903" s="481">
        <v>3300</v>
      </c>
      <c r="E2903" s="479" t="s">
        <v>1829</v>
      </c>
    </row>
    <row r="2904" spans="1:5" ht="26.2" customHeight="1" x14ac:dyDescent="0.25">
      <c r="A2904" s="478" t="s">
        <v>8945</v>
      </c>
      <c r="B2904" s="479" t="s">
        <v>8946</v>
      </c>
      <c r="C2904" s="480" t="s">
        <v>256</v>
      </c>
      <c r="D2904" s="481">
        <v>6000</v>
      </c>
      <c r="E2904" s="479" t="s">
        <v>5442</v>
      </c>
    </row>
    <row r="2905" spans="1:5" ht="26.2" customHeight="1" x14ac:dyDescent="0.25">
      <c r="A2905" s="478" t="s">
        <v>8947</v>
      </c>
      <c r="B2905" s="479" t="s">
        <v>8948</v>
      </c>
      <c r="C2905" s="480" t="s">
        <v>257</v>
      </c>
      <c r="D2905" s="481">
        <v>68.599999999999994</v>
      </c>
      <c r="E2905" s="479" t="s">
        <v>5457</v>
      </c>
    </row>
    <row r="2906" spans="1:5" ht="26.2" customHeight="1" x14ac:dyDescent="0.25">
      <c r="A2906" s="478" t="s">
        <v>8949</v>
      </c>
      <c r="B2906" s="479" t="s">
        <v>8950</v>
      </c>
      <c r="C2906" s="480" t="s">
        <v>262</v>
      </c>
      <c r="D2906" s="481">
        <v>15.09</v>
      </c>
      <c r="E2906" s="479" t="s">
        <v>5457</v>
      </c>
    </row>
    <row r="2907" spans="1:5" ht="26.2" customHeight="1" x14ac:dyDescent="0.25">
      <c r="A2907" s="478" t="s">
        <v>8951</v>
      </c>
      <c r="B2907" s="479" t="s">
        <v>8952</v>
      </c>
      <c r="C2907" s="480" t="s">
        <v>257</v>
      </c>
      <c r="D2907" s="481">
        <v>29.75</v>
      </c>
      <c r="E2907" s="479" t="s">
        <v>8953</v>
      </c>
    </row>
    <row r="2908" spans="1:5" ht="26.2" customHeight="1" x14ac:dyDescent="0.25">
      <c r="A2908" s="478" t="s">
        <v>8954</v>
      </c>
      <c r="B2908" s="479" t="s">
        <v>8955</v>
      </c>
      <c r="C2908" s="480" t="s">
        <v>262</v>
      </c>
      <c r="D2908" s="481">
        <v>6.55</v>
      </c>
      <c r="E2908" s="479" t="s">
        <v>8953</v>
      </c>
    </row>
    <row r="2909" spans="1:5" ht="26.2" customHeight="1" x14ac:dyDescent="0.25">
      <c r="A2909" s="478" t="s">
        <v>8956</v>
      </c>
      <c r="B2909" s="479" t="s">
        <v>8957</v>
      </c>
      <c r="C2909" s="480" t="s">
        <v>257</v>
      </c>
      <c r="D2909" s="481">
        <v>31.82</v>
      </c>
      <c r="E2909" s="479" t="s">
        <v>7984</v>
      </c>
    </row>
    <row r="2910" spans="1:5" ht="26.2" customHeight="1" x14ac:dyDescent="0.25">
      <c r="A2910" s="478" t="s">
        <v>8958</v>
      </c>
      <c r="B2910" s="479" t="s">
        <v>8959</v>
      </c>
      <c r="C2910" s="480" t="s">
        <v>262</v>
      </c>
      <c r="D2910" s="481">
        <v>7</v>
      </c>
      <c r="E2910" s="479" t="s">
        <v>7984</v>
      </c>
    </row>
    <row r="2911" spans="1:5" ht="26.2" customHeight="1" x14ac:dyDescent="0.25">
      <c r="A2911" s="478" t="s">
        <v>8960</v>
      </c>
      <c r="B2911" s="479" t="s">
        <v>8961</v>
      </c>
      <c r="C2911" s="480" t="s">
        <v>256</v>
      </c>
      <c r="D2911" s="481">
        <v>11100</v>
      </c>
      <c r="E2911" s="479" t="s">
        <v>8962</v>
      </c>
    </row>
    <row r="2912" spans="1:5" ht="26.2" customHeight="1" x14ac:dyDescent="0.25">
      <c r="A2912" s="478" t="s">
        <v>8963</v>
      </c>
      <c r="B2912" s="479" t="s">
        <v>8964</v>
      </c>
      <c r="C2912" s="480" t="s">
        <v>262</v>
      </c>
      <c r="D2912" s="481">
        <v>2442</v>
      </c>
      <c r="E2912" s="479" t="s">
        <v>8962</v>
      </c>
    </row>
    <row r="2913" spans="1:5" ht="26.2" customHeight="1" x14ac:dyDescent="0.25">
      <c r="A2913" s="478" t="s">
        <v>8965</v>
      </c>
      <c r="B2913" s="479" t="s">
        <v>8966</v>
      </c>
      <c r="C2913" s="480" t="s">
        <v>257</v>
      </c>
      <c r="D2913" s="481">
        <v>171.9</v>
      </c>
      <c r="E2913" s="479" t="s">
        <v>4204</v>
      </c>
    </row>
    <row r="2914" spans="1:5" ht="26.2" customHeight="1" x14ac:dyDescent="0.25">
      <c r="A2914" s="478" t="s">
        <v>8967</v>
      </c>
      <c r="B2914" s="479" t="s">
        <v>8968</v>
      </c>
      <c r="C2914" s="480" t="s">
        <v>262</v>
      </c>
      <c r="D2914" s="481">
        <v>37.82</v>
      </c>
      <c r="E2914" s="479" t="s">
        <v>4204</v>
      </c>
    </row>
    <row r="2915" spans="1:5" ht="26.2" customHeight="1" x14ac:dyDescent="0.25">
      <c r="A2915" s="478" t="s">
        <v>8969</v>
      </c>
      <c r="B2915" s="479" t="s">
        <v>8970</v>
      </c>
      <c r="C2915" s="480" t="s">
        <v>257</v>
      </c>
      <c r="D2915" s="481">
        <v>29.75</v>
      </c>
      <c r="E2915" s="479" t="s">
        <v>8971</v>
      </c>
    </row>
    <row r="2916" spans="1:5" ht="26.2" customHeight="1" x14ac:dyDescent="0.25">
      <c r="A2916" s="478" t="s">
        <v>8972</v>
      </c>
      <c r="B2916" s="479" t="s">
        <v>8973</v>
      </c>
      <c r="C2916" s="480" t="s">
        <v>262</v>
      </c>
      <c r="D2916" s="481">
        <v>6.55</v>
      </c>
      <c r="E2916" s="479" t="s">
        <v>8971</v>
      </c>
    </row>
    <row r="2917" spans="1:5" ht="26.2" customHeight="1" x14ac:dyDescent="0.25">
      <c r="A2917" s="478" t="s">
        <v>8974</v>
      </c>
      <c r="B2917" s="479" t="s">
        <v>8975</v>
      </c>
      <c r="C2917" s="480" t="s">
        <v>256</v>
      </c>
      <c r="D2917" s="481">
        <v>7377.05</v>
      </c>
      <c r="E2917" s="479" t="s">
        <v>721</v>
      </c>
    </row>
    <row r="2918" spans="1:5" ht="26.2" customHeight="1" x14ac:dyDescent="0.25">
      <c r="A2918" s="478" t="s">
        <v>8976</v>
      </c>
      <c r="B2918" s="479" t="s">
        <v>8975</v>
      </c>
      <c r="C2918" s="480" t="s">
        <v>262</v>
      </c>
      <c r="D2918" s="481">
        <v>1622.95</v>
      </c>
      <c r="E2918" s="479" t="s">
        <v>721</v>
      </c>
    </row>
    <row r="2919" spans="1:5" ht="26.2" customHeight="1" x14ac:dyDescent="0.25">
      <c r="A2919" s="478" t="s">
        <v>8977</v>
      </c>
      <c r="B2919" s="479" t="s">
        <v>8978</v>
      </c>
      <c r="C2919" s="480" t="s">
        <v>257</v>
      </c>
      <c r="D2919" s="481">
        <v>2860</v>
      </c>
      <c r="E2919" s="479" t="s">
        <v>713</v>
      </c>
    </row>
    <row r="2920" spans="1:5" ht="26.2" customHeight="1" x14ac:dyDescent="0.25">
      <c r="A2920" s="478" t="s">
        <v>8979</v>
      </c>
      <c r="B2920" s="479" t="s">
        <v>8980</v>
      </c>
      <c r="C2920" s="480" t="s">
        <v>262</v>
      </c>
      <c r="D2920" s="481">
        <v>629.20000000000005</v>
      </c>
      <c r="E2920" s="479" t="s">
        <v>713</v>
      </c>
    </row>
    <row r="2921" spans="1:5" ht="26.2" customHeight="1" x14ac:dyDescent="0.25">
      <c r="A2921" s="478" t="s">
        <v>8981</v>
      </c>
      <c r="B2921" s="479" t="s">
        <v>8982</v>
      </c>
      <c r="C2921" s="480" t="s">
        <v>257</v>
      </c>
      <c r="D2921" s="481">
        <v>8200</v>
      </c>
      <c r="E2921" s="479" t="s">
        <v>713</v>
      </c>
    </row>
    <row r="2922" spans="1:5" ht="26.2" customHeight="1" x14ac:dyDescent="0.25">
      <c r="A2922" s="478" t="s">
        <v>8983</v>
      </c>
      <c r="B2922" s="479" t="s">
        <v>8984</v>
      </c>
      <c r="C2922" s="480" t="s">
        <v>262</v>
      </c>
      <c r="D2922" s="481">
        <v>1804</v>
      </c>
      <c r="E2922" s="479" t="s">
        <v>713</v>
      </c>
    </row>
    <row r="2923" spans="1:5" ht="26.2" customHeight="1" x14ac:dyDescent="0.25">
      <c r="A2923" s="478" t="s">
        <v>8985</v>
      </c>
      <c r="B2923" s="479" t="s">
        <v>8986</v>
      </c>
      <c r="C2923" s="480" t="s">
        <v>8</v>
      </c>
      <c r="D2923" s="481">
        <v>25000</v>
      </c>
      <c r="E2923" s="479" t="s">
        <v>6156</v>
      </c>
    </row>
    <row r="2924" spans="1:5" ht="26.2" customHeight="1" x14ac:dyDescent="0.25">
      <c r="A2924" s="478" t="s">
        <v>8987</v>
      </c>
      <c r="B2924" s="479" t="s">
        <v>8988</v>
      </c>
      <c r="C2924" s="480" t="s">
        <v>262</v>
      </c>
      <c r="D2924" s="481">
        <v>682</v>
      </c>
      <c r="E2924" s="479" t="s">
        <v>4891</v>
      </c>
    </row>
    <row r="2925" spans="1:5" ht="26.2" customHeight="1" x14ac:dyDescent="0.25">
      <c r="A2925" s="478" t="s">
        <v>8989</v>
      </c>
      <c r="B2925" s="479" t="s">
        <v>8990</v>
      </c>
      <c r="C2925" s="480" t="s">
        <v>262</v>
      </c>
      <c r="D2925" s="481">
        <v>462</v>
      </c>
      <c r="E2925" s="479" t="s">
        <v>2088</v>
      </c>
    </row>
    <row r="2926" spans="1:5" ht="26.2" customHeight="1" x14ac:dyDescent="0.25">
      <c r="A2926" s="478" t="s">
        <v>8991</v>
      </c>
      <c r="B2926" s="479" t="s">
        <v>8992</v>
      </c>
      <c r="C2926" s="480" t="s">
        <v>284</v>
      </c>
      <c r="D2926" s="481">
        <v>193.66</v>
      </c>
      <c r="E2926" s="479" t="s">
        <v>8993</v>
      </c>
    </row>
    <row r="2927" spans="1:5" ht="26.2" customHeight="1" x14ac:dyDescent="0.25">
      <c r="A2927" s="478" t="s">
        <v>8994</v>
      </c>
      <c r="B2927" s="479" t="s">
        <v>4667</v>
      </c>
      <c r="C2927" s="480" t="s">
        <v>256</v>
      </c>
      <c r="D2927" s="481">
        <v>19235</v>
      </c>
      <c r="E2927" s="479" t="s">
        <v>8995</v>
      </c>
    </row>
    <row r="2928" spans="1:5" ht="26.2" customHeight="1" x14ac:dyDescent="0.25">
      <c r="A2928" s="478" t="s">
        <v>8996</v>
      </c>
      <c r="B2928" s="479" t="s">
        <v>4669</v>
      </c>
      <c r="C2928" s="480" t="s">
        <v>262</v>
      </c>
      <c r="D2928" s="481">
        <v>4231.7</v>
      </c>
      <c r="E2928" s="479" t="s">
        <v>8995</v>
      </c>
    </row>
    <row r="2929" spans="1:5" ht="26.2" customHeight="1" x14ac:dyDescent="0.25">
      <c r="A2929" s="478" t="s">
        <v>8997</v>
      </c>
      <c r="B2929" s="479" t="s">
        <v>8998</v>
      </c>
      <c r="C2929" s="480" t="s">
        <v>256</v>
      </c>
      <c r="D2929" s="481">
        <v>8220</v>
      </c>
      <c r="E2929" s="479" t="s">
        <v>5342</v>
      </c>
    </row>
    <row r="2930" spans="1:5" ht="26.2" customHeight="1" x14ac:dyDescent="0.25">
      <c r="A2930" s="478" t="s">
        <v>8999</v>
      </c>
      <c r="B2930" s="479" t="s">
        <v>9000</v>
      </c>
      <c r="C2930" s="480" t="s">
        <v>256</v>
      </c>
      <c r="D2930" s="481">
        <v>20000</v>
      </c>
      <c r="E2930" s="479" t="s">
        <v>7570</v>
      </c>
    </row>
    <row r="2931" spans="1:5" ht="26.2" customHeight="1" x14ac:dyDescent="0.25">
      <c r="A2931" s="478" t="s">
        <v>9001</v>
      </c>
      <c r="B2931" s="479" t="s">
        <v>9000</v>
      </c>
      <c r="C2931" s="480" t="s">
        <v>262</v>
      </c>
      <c r="D2931" s="481">
        <v>4400</v>
      </c>
      <c r="E2931" s="479" t="s">
        <v>7570</v>
      </c>
    </row>
    <row r="2932" spans="1:5" ht="26.2" customHeight="1" x14ac:dyDescent="0.25">
      <c r="A2932" s="478" t="s">
        <v>9002</v>
      </c>
      <c r="B2932" s="479" t="s">
        <v>9003</v>
      </c>
      <c r="C2932" s="480" t="s">
        <v>262</v>
      </c>
      <c r="D2932" s="481">
        <v>1808.4</v>
      </c>
      <c r="E2932" s="479" t="s">
        <v>5342</v>
      </c>
    </row>
    <row r="2933" spans="1:5" ht="26.2" customHeight="1" x14ac:dyDescent="0.25">
      <c r="A2933" s="478" t="s">
        <v>9004</v>
      </c>
      <c r="B2933" s="479" t="s">
        <v>9005</v>
      </c>
      <c r="C2933" s="480" t="s">
        <v>257</v>
      </c>
      <c r="D2933" s="481">
        <v>1800</v>
      </c>
      <c r="E2933" s="479" t="s">
        <v>9006</v>
      </c>
    </row>
    <row r="2934" spans="1:5" ht="26.2" customHeight="1" x14ac:dyDescent="0.25">
      <c r="A2934" s="478" t="s">
        <v>9007</v>
      </c>
      <c r="B2934" s="479" t="s">
        <v>9008</v>
      </c>
      <c r="C2934" s="480" t="s">
        <v>262</v>
      </c>
      <c r="D2934" s="481">
        <v>396</v>
      </c>
      <c r="E2934" s="479" t="s">
        <v>9006</v>
      </c>
    </row>
    <row r="2935" spans="1:5" ht="26.2" customHeight="1" x14ac:dyDescent="0.25">
      <c r="A2935" s="478" t="s">
        <v>9009</v>
      </c>
      <c r="B2935" s="479" t="s">
        <v>9010</v>
      </c>
      <c r="C2935" s="480" t="s">
        <v>257</v>
      </c>
      <c r="D2935" s="481">
        <v>600</v>
      </c>
      <c r="E2935" s="479" t="s">
        <v>9011</v>
      </c>
    </row>
    <row r="2936" spans="1:5" ht="26.2" customHeight="1" x14ac:dyDescent="0.25">
      <c r="A2936" s="478" t="s">
        <v>9012</v>
      </c>
      <c r="B2936" s="479" t="s">
        <v>9013</v>
      </c>
      <c r="C2936" s="480" t="s">
        <v>262</v>
      </c>
      <c r="D2936" s="481">
        <v>132</v>
      </c>
      <c r="E2936" s="479" t="s">
        <v>9011</v>
      </c>
    </row>
    <row r="2937" spans="1:5" ht="26.2" customHeight="1" x14ac:dyDescent="0.25">
      <c r="A2937" s="478" t="s">
        <v>9014</v>
      </c>
      <c r="B2937" s="479" t="s">
        <v>9015</v>
      </c>
      <c r="C2937" s="480" t="s">
        <v>8</v>
      </c>
      <c r="D2937" s="481">
        <v>33232</v>
      </c>
      <c r="E2937" s="479" t="s">
        <v>9016</v>
      </c>
    </row>
    <row r="2938" spans="1:5" ht="26.2" customHeight="1" x14ac:dyDescent="0.25">
      <c r="A2938" s="478" t="s">
        <v>9017</v>
      </c>
      <c r="B2938" s="479" t="s">
        <v>9018</v>
      </c>
      <c r="C2938" s="480" t="s">
        <v>8</v>
      </c>
      <c r="D2938" s="481">
        <v>42400</v>
      </c>
      <c r="E2938" s="479" t="s">
        <v>6154</v>
      </c>
    </row>
    <row r="2939" spans="1:5" ht="26.2" customHeight="1" x14ac:dyDescent="0.25">
      <c r="A2939" s="478" t="s">
        <v>9019</v>
      </c>
      <c r="B2939" s="479" t="s">
        <v>9020</v>
      </c>
      <c r="C2939" s="480" t="s">
        <v>8</v>
      </c>
      <c r="D2939" s="481">
        <v>19200</v>
      </c>
      <c r="E2939" s="479" t="s">
        <v>9021</v>
      </c>
    </row>
    <row r="2940" spans="1:5" ht="26.2" customHeight="1" x14ac:dyDescent="0.25">
      <c r="A2940" s="478" t="s">
        <v>9022</v>
      </c>
      <c r="B2940" s="479" t="s">
        <v>9023</v>
      </c>
      <c r="C2940" s="480" t="s">
        <v>8</v>
      </c>
      <c r="D2940" s="481">
        <v>4000</v>
      </c>
      <c r="E2940" s="479" t="s">
        <v>6149</v>
      </c>
    </row>
    <row r="2941" spans="1:5" ht="26.2" customHeight="1" x14ac:dyDescent="0.25">
      <c r="A2941" s="478" t="s">
        <v>9024</v>
      </c>
      <c r="B2941" s="479" t="s">
        <v>9025</v>
      </c>
      <c r="C2941" s="480" t="s">
        <v>256</v>
      </c>
      <c r="D2941" s="481">
        <v>140</v>
      </c>
      <c r="E2941" s="479" t="s">
        <v>9026</v>
      </c>
    </row>
    <row r="2942" spans="1:5" ht="26.2" customHeight="1" x14ac:dyDescent="0.25">
      <c r="A2942" s="478" t="s">
        <v>9027</v>
      </c>
      <c r="B2942" s="479" t="s">
        <v>5392</v>
      </c>
      <c r="C2942" s="480" t="s">
        <v>1565</v>
      </c>
      <c r="D2942" s="481">
        <v>45073.599999999999</v>
      </c>
      <c r="E2942" s="479" t="s">
        <v>713</v>
      </c>
    </row>
    <row r="2943" spans="1:5" ht="26.2" customHeight="1" x14ac:dyDescent="0.25">
      <c r="A2943" s="478" t="s">
        <v>9028</v>
      </c>
      <c r="B2943" s="479" t="s">
        <v>9029</v>
      </c>
      <c r="C2943" s="480" t="s">
        <v>256</v>
      </c>
      <c r="D2943" s="481">
        <v>1302</v>
      </c>
      <c r="E2943" s="479" t="s">
        <v>713</v>
      </c>
    </row>
    <row r="2944" spans="1:5" ht="26.2" customHeight="1" x14ac:dyDescent="0.25">
      <c r="A2944" s="478" t="s">
        <v>9030</v>
      </c>
      <c r="B2944" s="479" t="s">
        <v>9031</v>
      </c>
      <c r="C2944" s="480" t="s">
        <v>256</v>
      </c>
      <c r="D2944" s="481">
        <v>140</v>
      </c>
      <c r="E2944" s="479" t="s">
        <v>713</v>
      </c>
    </row>
    <row r="2945" spans="1:5" ht="26.2" customHeight="1" x14ac:dyDescent="0.25">
      <c r="A2945" s="478" t="s">
        <v>9032</v>
      </c>
      <c r="B2945" s="479" t="s">
        <v>5232</v>
      </c>
      <c r="C2945" s="480" t="s">
        <v>284</v>
      </c>
      <c r="D2945" s="481">
        <v>89.25</v>
      </c>
      <c r="E2945" s="479" t="s">
        <v>1100</v>
      </c>
    </row>
    <row r="2946" spans="1:5" ht="26.2" customHeight="1" x14ac:dyDescent="0.25">
      <c r="A2946" s="478" t="s">
        <v>9033</v>
      </c>
      <c r="B2946" s="479" t="s">
        <v>9034</v>
      </c>
      <c r="C2946" s="480" t="s">
        <v>256</v>
      </c>
      <c r="D2946" s="481">
        <v>3000</v>
      </c>
      <c r="E2946" s="479" t="s">
        <v>713</v>
      </c>
    </row>
    <row r="2947" spans="1:5" ht="26.2" customHeight="1" x14ac:dyDescent="0.25">
      <c r="A2947" s="478" t="s">
        <v>9035</v>
      </c>
      <c r="B2947" s="479" t="s">
        <v>9036</v>
      </c>
      <c r="C2947" s="480" t="s">
        <v>262</v>
      </c>
      <c r="D2947" s="481">
        <v>660</v>
      </c>
      <c r="E2947" s="479" t="s">
        <v>713</v>
      </c>
    </row>
    <row r="2948" spans="1:5" ht="26.2" customHeight="1" x14ac:dyDescent="0.25">
      <c r="A2948" s="478" t="s">
        <v>9037</v>
      </c>
      <c r="B2948" s="479" t="s">
        <v>9038</v>
      </c>
      <c r="C2948" s="480" t="s">
        <v>256</v>
      </c>
      <c r="D2948" s="481">
        <v>3802</v>
      </c>
      <c r="E2948" s="479" t="s">
        <v>713</v>
      </c>
    </row>
    <row r="2949" spans="1:5" ht="26.2" customHeight="1" x14ac:dyDescent="0.25">
      <c r="A2949" s="478" t="s">
        <v>9039</v>
      </c>
      <c r="B2949" s="479" t="s">
        <v>9040</v>
      </c>
      <c r="C2949" s="480" t="s">
        <v>8</v>
      </c>
      <c r="D2949" s="481">
        <v>97776.8</v>
      </c>
      <c r="E2949" s="479" t="s">
        <v>696</v>
      </c>
    </row>
    <row r="2950" spans="1:5" ht="26.2" customHeight="1" x14ac:dyDescent="0.25">
      <c r="A2950" s="478" t="s">
        <v>9041</v>
      </c>
      <c r="B2950" s="479" t="s">
        <v>9042</v>
      </c>
      <c r="C2950" s="480" t="s">
        <v>256</v>
      </c>
      <c r="D2950" s="481">
        <v>10000</v>
      </c>
      <c r="E2950" s="479" t="s">
        <v>5445</v>
      </c>
    </row>
    <row r="2951" spans="1:5" ht="26.2" customHeight="1" x14ac:dyDescent="0.25">
      <c r="A2951" s="864" t="s">
        <v>9043</v>
      </c>
      <c r="B2951" s="865" t="s">
        <v>9042</v>
      </c>
      <c r="C2951" s="866" t="s">
        <v>262</v>
      </c>
      <c r="D2951" s="867">
        <v>2200</v>
      </c>
      <c r="E2951" s="865" t="s">
        <v>5445</v>
      </c>
    </row>
    <row r="2952" spans="1:5" ht="26.2" customHeight="1" x14ac:dyDescent="0.25">
      <c r="A2952" s="493" t="s">
        <v>9044</v>
      </c>
      <c r="B2952" s="861" t="s">
        <v>9045</v>
      </c>
      <c r="C2952" s="862" t="s">
        <v>267</v>
      </c>
      <c r="D2952" s="863">
        <v>200000</v>
      </c>
      <c r="E2952" s="861" t="s">
        <v>3880</v>
      </c>
    </row>
    <row r="2953" spans="1:5" ht="26.2" customHeight="1" x14ac:dyDescent="0.25">
      <c r="A2953" s="478" t="s">
        <v>9046</v>
      </c>
      <c r="B2953" s="479" t="s">
        <v>9047</v>
      </c>
      <c r="C2953" s="480" t="s">
        <v>256</v>
      </c>
      <c r="D2953" s="481">
        <v>9000</v>
      </c>
      <c r="E2953" s="479" t="s">
        <v>4963</v>
      </c>
    </row>
    <row r="2954" spans="1:5" ht="26.2" customHeight="1" x14ac:dyDescent="0.25">
      <c r="A2954" s="478" t="s">
        <v>9048</v>
      </c>
      <c r="B2954" s="479" t="s">
        <v>9049</v>
      </c>
      <c r="C2954" s="480" t="s">
        <v>256</v>
      </c>
      <c r="D2954" s="481">
        <v>9000</v>
      </c>
      <c r="E2954" s="479" t="s">
        <v>4963</v>
      </c>
    </row>
    <row r="2955" spans="1:5" ht="26.2" customHeight="1" x14ac:dyDescent="0.25">
      <c r="A2955" s="478" t="s">
        <v>9050</v>
      </c>
      <c r="B2955" s="479" t="s">
        <v>9051</v>
      </c>
      <c r="C2955" s="480" t="s">
        <v>256</v>
      </c>
      <c r="D2955" s="481">
        <v>33000</v>
      </c>
      <c r="E2955" s="479" t="s">
        <v>9052</v>
      </c>
    </row>
    <row r="2956" spans="1:5" ht="26.2" customHeight="1" x14ac:dyDescent="0.25">
      <c r="A2956" s="478" t="s">
        <v>9053</v>
      </c>
      <c r="B2956" s="479" t="s">
        <v>9054</v>
      </c>
      <c r="C2956" s="480" t="s">
        <v>262</v>
      </c>
      <c r="D2956" s="481">
        <v>7260</v>
      </c>
      <c r="E2956" s="479" t="s">
        <v>9052</v>
      </c>
    </row>
    <row r="2957" spans="1:5" ht="26.2" customHeight="1" x14ac:dyDescent="0.25">
      <c r="A2957" s="478" t="s">
        <v>9055</v>
      </c>
      <c r="B2957" s="479" t="s">
        <v>9056</v>
      </c>
      <c r="C2957" s="480" t="s">
        <v>256</v>
      </c>
      <c r="D2957" s="481">
        <v>33000</v>
      </c>
      <c r="E2957" s="479" t="s">
        <v>9057</v>
      </c>
    </row>
    <row r="2958" spans="1:5" ht="26.2" customHeight="1" x14ac:dyDescent="0.25">
      <c r="A2958" s="478" t="s">
        <v>9058</v>
      </c>
      <c r="B2958" s="479" t="s">
        <v>9059</v>
      </c>
      <c r="C2958" s="480" t="s">
        <v>256</v>
      </c>
      <c r="D2958" s="481">
        <v>2500</v>
      </c>
      <c r="E2958" s="479" t="s">
        <v>5435</v>
      </c>
    </row>
    <row r="2959" spans="1:5" ht="26.2" customHeight="1" x14ac:dyDescent="0.25">
      <c r="A2959" s="478" t="s">
        <v>9060</v>
      </c>
      <c r="B2959" s="479" t="s">
        <v>9059</v>
      </c>
      <c r="C2959" s="480" t="s">
        <v>262</v>
      </c>
      <c r="D2959" s="481">
        <v>550</v>
      </c>
      <c r="E2959" s="479" t="s">
        <v>5435</v>
      </c>
    </row>
    <row r="2960" spans="1:5" ht="26.2" customHeight="1" x14ac:dyDescent="0.25">
      <c r="A2960" s="478" t="s">
        <v>9061</v>
      </c>
      <c r="B2960" s="479" t="s">
        <v>9062</v>
      </c>
      <c r="C2960" s="480" t="s">
        <v>256</v>
      </c>
      <c r="D2960" s="481">
        <v>3175</v>
      </c>
      <c r="E2960" s="479" t="s">
        <v>5435</v>
      </c>
    </row>
    <row r="2961" spans="1:5" ht="26.2" customHeight="1" x14ac:dyDescent="0.25">
      <c r="A2961" s="478" t="s">
        <v>9063</v>
      </c>
      <c r="B2961" s="479" t="s">
        <v>9062</v>
      </c>
      <c r="C2961" s="480" t="s">
        <v>262</v>
      </c>
      <c r="D2961" s="481">
        <v>698.5</v>
      </c>
      <c r="E2961" s="479" t="s">
        <v>5435</v>
      </c>
    </row>
    <row r="2962" spans="1:5" ht="26.2" customHeight="1" x14ac:dyDescent="0.25">
      <c r="A2962" s="478" t="s">
        <v>9064</v>
      </c>
      <c r="B2962" s="479" t="s">
        <v>9065</v>
      </c>
      <c r="C2962" s="480" t="s">
        <v>256</v>
      </c>
      <c r="D2962" s="481">
        <v>13000</v>
      </c>
      <c r="E2962" s="479" t="s">
        <v>9066</v>
      </c>
    </row>
    <row r="2963" spans="1:5" ht="26.2" customHeight="1" x14ac:dyDescent="0.25">
      <c r="A2963" s="478" t="s">
        <v>9067</v>
      </c>
      <c r="B2963" s="479" t="s">
        <v>9065</v>
      </c>
      <c r="C2963" s="480" t="s">
        <v>262</v>
      </c>
      <c r="D2963" s="481">
        <v>2860</v>
      </c>
      <c r="E2963" s="479" t="s">
        <v>9066</v>
      </c>
    </row>
    <row r="2964" spans="1:5" ht="26.2" customHeight="1" x14ac:dyDescent="0.25">
      <c r="A2964" s="478" t="s">
        <v>9068</v>
      </c>
      <c r="B2964" s="479" t="s">
        <v>9069</v>
      </c>
      <c r="C2964" s="480" t="s">
        <v>257</v>
      </c>
      <c r="D2964" s="481">
        <v>7500</v>
      </c>
      <c r="E2964" s="479" t="s">
        <v>718</v>
      </c>
    </row>
    <row r="2965" spans="1:5" ht="26.2" customHeight="1" x14ac:dyDescent="0.25">
      <c r="A2965" s="478" t="s">
        <v>9070</v>
      </c>
      <c r="B2965" s="479" t="s">
        <v>9071</v>
      </c>
      <c r="C2965" s="480" t="s">
        <v>262</v>
      </c>
      <c r="D2965" s="481">
        <v>1650</v>
      </c>
      <c r="E2965" s="479" t="s">
        <v>718</v>
      </c>
    </row>
    <row r="2966" spans="1:5" ht="26.2" customHeight="1" x14ac:dyDescent="0.25">
      <c r="A2966" s="478" t="s">
        <v>9072</v>
      </c>
      <c r="B2966" s="479" t="s">
        <v>9073</v>
      </c>
      <c r="C2966" s="480" t="s">
        <v>257</v>
      </c>
      <c r="D2966" s="481">
        <v>7500</v>
      </c>
      <c r="E2966" s="479" t="s">
        <v>718</v>
      </c>
    </row>
    <row r="2967" spans="1:5" ht="26.2" customHeight="1" x14ac:dyDescent="0.25">
      <c r="A2967" s="478" t="s">
        <v>9074</v>
      </c>
      <c r="B2967" s="479" t="s">
        <v>9075</v>
      </c>
      <c r="C2967" s="480" t="s">
        <v>262</v>
      </c>
      <c r="D2967" s="481">
        <v>1650</v>
      </c>
      <c r="E2967" s="479" t="s">
        <v>718</v>
      </c>
    </row>
    <row r="2968" spans="1:5" ht="26.2" customHeight="1" x14ac:dyDescent="0.25">
      <c r="A2968" s="478" t="s">
        <v>9076</v>
      </c>
      <c r="B2968" s="479" t="s">
        <v>9077</v>
      </c>
      <c r="C2968" s="480" t="s">
        <v>257</v>
      </c>
      <c r="D2968" s="481">
        <v>7500</v>
      </c>
      <c r="E2968" s="479" t="s">
        <v>718</v>
      </c>
    </row>
    <row r="2969" spans="1:5" ht="26.2" customHeight="1" x14ac:dyDescent="0.25">
      <c r="A2969" s="478" t="s">
        <v>9078</v>
      </c>
      <c r="B2969" s="479" t="s">
        <v>9079</v>
      </c>
      <c r="C2969" s="480" t="s">
        <v>262</v>
      </c>
      <c r="D2969" s="481">
        <v>1650</v>
      </c>
      <c r="E2969" s="479" t="s">
        <v>718</v>
      </c>
    </row>
    <row r="2970" spans="1:5" ht="26.2" customHeight="1" x14ac:dyDescent="0.25">
      <c r="A2970" s="478" t="s">
        <v>9080</v>
      </c>
      <c r="B2970" s="479" t="s">
        <v>9081</v>
      </c>
      <c r="C2970" s="480" t="s">
        <v>257</v>
      </c>
      <c r="D2970" s="481">
        <v>4240</v>
      </c>
      <c r="E2970" s="479" t="s">
        <v>9082</v>
      </c>
    </row>
    <row r="2971" spans="1:5" ht="26.2" customHeight="1" x14ac:dyDescent="0.25">
      <c r="A2971" s="478" t="s">
        <v>9083</v>
      </c>
      <c r="B2971" s="479" t="s">
        <v>9084</v>
      </c>
      <c r="C2971" s="480" t="s">
        <v>262</v>
      </c>
      <c r="D2971" s="481">
        <v>932.8</v>
      </c>
      <c r="E2971" s="479" t="s">
        <v>9082</v>
      </c>
    </row>
    <row r="2972" spans="1:5" ht="26.2" customHeight="1" x14ac:dyDescent="0.25">
      <c r="A2972" s="478" t="s">
        <v>9085</v>
      </c>
      <c r="B2972" s="479" t="s">
        <v>9086</v>
      </c>
      <c r="C2972" s="480" t="s">
        <v>257</v>
      </c>
      <c r="D2972" s="481">
        <v>4140</v>
      </c>
      <c r="E2972" s="479" t="s">
        <v>9082</v>
      </c>
    </row>
    <row r="2973" spans="1:5" ht="26.2" customHeight="1" x14ac:dyDescent="0.25">
      <c r="A2973" s="478" t="s">
        <v>9087</v>
      </c>
      <c r="B2973" s="479" t="s">
        <v>9088</v>
      </c>
      <c r="C2973" s="480" t="s">
        <v>262</v>
      </c>
      <c r="D2973" s="481">
        <v>910.8</v>
      </c>
      <c r="E2973" s="479" t="s">
        <v>9082</v>
      </c>
    </row>
    <row r="2974" spans="1:5" ht="26.2" customHeight="1" x14ac:dyDescent="0.25">
      <c r="A2974" s="478" t="s">
        <v>9089</v>
      </c>
      <c r="B2974" s="479" t="s">
        <v>9090</v>
      </c>
      <c r="C2974" s="480" t="s">
        <v>257</v>
      </c>
      <c r="D2974" s="481">
        <v>1380</v>
      </c>
      <c r="E2974" s="479" t="s">
        <v>9082</v>
      </c>
    </row>
    <row r="2975" spans="1:5" ht="26.2" customHeight="1" x14ac:dyDescent="0.25">
      <c r="A2975" s="478" t="s">
        <v>9091</v>
      </c>
      <c r="B2975" s="479" t="s">
        <v>9092</v>
      </c>
      <c r="C2975" s="480" t="s">
        <v>262</v>
      </c>
      <c r="D2975" s="481">
        <v>303.60000000000002</v>
      </c>
      <c r="E2975" s="479" t="s">
        <v>9082</v>
      </c>
    </row>
    <row r="2976" spans="1:5" ht="26.2" customHeight="1" x14ac:dyDescent="0.25">
      <c r="A2976" s="478" t="s">
        <v>9093</v>
      </c>
      <c r="B2976" s="479" t="s">
        <v>4667</v>
      </c>
      <c r="C2976" s="480" t="s">
        <v>256</v>
      </c>
      <c r="D2976" s="481">
        <v>25000</v>
      </c>
      <c r="E2976" s="479" t="s">
        <v>1829</v>
      </c>
    </row>
    <row r="2977" spans="1:5" ht="26.2" customHeight="1" x14ac:dyDescent="0.25">
      <c r="A2977" s="478" t="s">
        <v>9094</v>
      </c>
      <c r="B2977" s="479" t="s">
        <v>4669</v>
      </c>
      <c r="C2977" s="480" t="s">
        <v>262</v>
      </c>
      <c r="D2977" s="481">
        <v>5500</v>
      </c>
      <c r="E2977" s="479" t="s">
        <v>1829</v>
      </c>
    </row>
    <row r="2978" spans="1:5" ht="26.2" customHeight="1" x14ac:dyDescent="0.25">
      <c r="A2978" s="478" t="s">
        <v>9095</v>
      </c>
      <c r="B2978" s="479" t="s">
        <v>3853</v>
      </c>
      <c r="C2978" s="480" t="s">
        <v>256</v>
      </c>
      <c r="D2978" s="481">
        <v>25000</v>
      </c>
      <c r="E2978" s="479" t="s">
        <v>1829</v>
      </c>
    </row>
    <row r="2979" spans="1:5" ht="26.2" customHeight="1" x14ac:dyDescent="0.25">
      <c r="A2979" s="478" t="s">
        <v>9096</v>
      </c>
      <c r="B2979" s="479" t="s">
        <v>3856</v>
      </c>
      <c r="C2979" s="480" t="s">
        <v>262</v>
      </c>
      <c r="D2979" s="481">
        <v>5500</v>
      </c>
      <c r="E2979" s="479" t="s">
        <v>1829</v>
      </c>
    </row>
    <row r="2980" spans="1:5" ht="26.2" customHeight="1" x14ac:dyDescent="0.25">
      <c r="A2980" s="478" t="s">
        <v>9097</v>
      </c>
      <c r="B2980" s="479" t="s">
        <v>9098</v>
      </c>
      <c r="C2980" s="480" t="s">
        <v>257</v>
      </c>
      <c r="D2980" s="481">
        <v>12600</v>
      </c>
      <c r="E2980" s="479" t="s">
        <v>9099</v>
      </c>
    </row>
    <row r="2981" spans="1:5" ht="26.2" customHeight="1" x14ac:dyDescent="0.25">
      <c r="A2981" s="478" t="s">
        <v>9100</v>
      </c>
      <c r="B2981" s="479" t="s">
        <v>9101</v>
      </c>
      <c r="C2981" s="480" t="s">
        <v>256</v>
      </c>
      <c r="D2981" s="481">
        <v>5100</v>
      </c>
      <c r="E2981" s="479" t="s">
        <v>9102</v>
      </c>
    </row>
    <row r="2982" spans="1:5" ht="26.2" customHeight="1" x14ac:dyDescent="0.25">
      <c r="A2982" s="478" t="s">
        <v>9103</v>
      </c>
      <c r="B2982" s="479" t="s">
        <v>9104</v>
      </c>
      <c r="C2982" s="480" t="s">
        <v>262</v>
      </c>
      <c r="D2982" s="481">
        <v>1122</v>
      </c>
      <c r="E2982" s="479" t="s">
        <v>9102</v>
      </c>
    </row>
    <row r="2983" spans="1:5" ht="26.2" customHeight="1" x14ac:dyDescent="0.25">
      <c r="A2983" s="478" t="s">
        <v>9105</v>
      </c>
      <c r="B2983" s="479" t="s">
        <v>9106</v>
      </c>
      <c r="C2983" s="480" t="s">
        <v>257</v>
      </c>
      <c r="D2983" s="481">
        <v>6000</v>
      </c>
      <c r="E2983" s="479" t="s">
        <v>9107</v>
      </c>
    </row>
    <row r="2984" spans="1:5" ht="26.2" customHeight="1" x14ac:dyDescent="0.25">
      <c r="A2984" s="478" t="s">
        <v>9108</v>
      </c>
      <c r="B2984" s="479" t="s">
        <v>9106</v>
      </c>
      <c r="C2984" s="480" t="s">
        <v>262</v>
      </c>
      <c r="D2984" s="481">
        <v>1320</v>
      </c>
      <c r="E2984" s="479" t="s">
        <v>9107</v>
      </c>
    </row>
    <row r="2985" spans="1:5" ht="26.2" customHeight="1" x14ac:dyDescent="0.25">
      <c r="A2985" s="478" t="s">
        <v>9109</v>
      </c>
      <c r="B2985" s="479" t="s">
        <v>9110</v>
      </c>
      <c r="C2985" s="480" t="s">
        <v>257</v>
      </c>
      <c r="D2985" s="481">
        <v>306</v>
      </c>
      <c r="E2985" s="479" t="s">
        <v>9111</v>
      </c>
    </row>
    <row r="2986" spans="1:5" ht="26.2" customHeight="1" x14ac:dyDescent="0.25">
      <c r="A2986" s="478" t="s">
        <v>9112</v>
      </c>
      <c r="B2986" s="479" t="s">
        <v>9110</v>
      </c>
      <c r="C2986" s="480" t="s">
        <v>262</v>
      </c>
      <c r="D2986" s="481">
        <v>67.319999999999993</v>
      </c>
      <c r="E2986" s="479" t="s">
        <v>9111</v>
      </c>
    </row>
    <row r="2987" spans="1:5" ht="26.2" customHeight="1" x14ac:dyDescent="0.25">
      <c r="A2987" s="478" t="s">
        <v>9113</v>
      </c>
      <c r="B2987" s="479" t="s">
        <v>9114</v>
      </c>
      <c r="C2987" s="480" t="s">
        <v>257</v>
      </c>
      <c r="D2987" s="481">
        <v>2827</v>
      </c>
      <c r="E2987" s="479" t="s">
        <v>5333</v>
      </c>
    </row>
    <row r="2988" spans="1:5" ht="26.2" customHeight="1" x14ac:dyDescent="0.25">
      <c r="A2988" s="478" t="s">
        <v>9115</v>
      </c>
      <c r="B2988" s="479" t="s">
        <v>9114</v>
      </c>
      <c r="C2988" s="480" t="s">
        <v>262</v>
      </c>
      <c r="D2988" s="481">
        <v>621.94000000000005</v>
      </c>
      <c r="E2988" s="479" t="s">
        <v>5333</v>
      </c>
    </row>
    <row r="2989" spans="1:5" ht="26.2" customHeight="1" x14ac:dyDescent="0.25">
      <c r="A2989" s="478" t="s">
        <v>9116</v>
      </c>
      <c r="B2989" s="479" t="s">
        <v>9117</v>
      </c>
      <c r="C2989" s="480" t="s">
        <v>268</v>
      </c>
      <c r="D2989" s="481">
        <v>1000</v>
      </c>
      <c r="E2989" s="479" t="s">
        <v>9118</v>
      </c>
    </row>
    <row r="2990" spans="1:5" ht="26.2" customHeight="1" x14ac:dyDescent="0.25">
      <c r="A2990" s="478" t="s">
        <v>9119</v>
      </c>
      <c r="B2990" s="479" t="s">
        <v>9117</v>
      </c>
      <c r="C2990" s="480" t="s">
        <v>268</v>
      </c>
      <c r="D2990" s="481">
        <v>10000</v>
      </c>
      <c r="E2990" s="479" t="s">
        <v>714</v>
      </c>
    </row>
    <row r="2991" spans="1:5" ht="26.2" customHeight="1" x14ac:dyDescent="0.25">
      <c r="A2991" s="478" t="s">
        <v>9120</v>
      </c>
      <c r="B2991" s="479" t="s">
        <v>9121</v>
      </c>
      <c r="C2991" s="480" t="s">
        <v>257</v>
      </c>
      <c r="D2991" s="481">
        <v>200</v>
      </c>
      <c r="E2991" s="479" t="s">
        <v>9122</v>
      </c>
    </row>
    <row r="2992" spans="1:5" ht="26.2" customHeight="1" x14ac:dyDescent="0.25">
      <c r="A2992" s="478" t="s">
        <v>9123</v>
      </c>
      <c r="B2992" s="479" t="s">
        <v>9124</v>
      </c>
      <c r="C2992" s="480" t="s">
        <v>262</v>
      </c>
      <c r="D2992" s="481">
        <v>44</v>
      </c>
      <c r="E2992" s="479" t="s">
        <v>9122</v>
      </c>
    </row>
    <row r="2993" spans="1:5" ht="26.2" customHeight="1" x14ac:dyDescent="0.25">
      <c r="A2993" s="478" t="s">
        <v>9125</v>
      </c>
      <c r="B2993" s="479" t="s">
        <v>9126</v>
      </c>
      <c r="C2993" s="480" t="s">
        <v>256</v>
      </c>
      <c r="D2993" s="481">
        <v>9000</v>
      </c>
      <c r="E2993" s="479" t="s">
        <v>3762</v>
      </c>
    </row>
    <row r="2994" spans="1:5" ht="26.2" customHeight="1" x14ac:dyDescent="0.25">
      <c r="A2994" s="478" t="s">
        <v>9127</v>
      </c>
      <c r="B2994" s="479" t="s">
        <v>9128</v>
      </c>
      <c r="C2994" s="480" t="s">
        <v>262</v>
      </c>
      <c r="D2994" s="481">
        <v>1980</v>
      </c>
      <c r="E2994" s="479" t="s">
        <v>3762</v>
      </c>
    </row>
    <row r="2995" spans="1:5" ht="26.2" customHeight="1" x14ac:dyDescent="0.25">
      <c r="A2995" s="478" t="s">
        <v>9129</v>
      </c>
      <c r="B2995" s="479" t="s">
        <v>9130</v>
      </c>
      <c r="C2995" s="480" t="s">
        <v>256</v>
      </c>
      <c r="D2995" s="481">
        <v>10000</v>
      </c>
      <c r="E2995" s="479" t="s">
        <v>9131</v>
      </c>
    </row>
    <row r="2996" spans="1:5" ht="26.2" customHeight="1" x14ac:dyDescent="0.25">
      <c r="A2996" s="478" t="s">
        <v>9132</v>
      </c>
      <c r="B2996" s="479" t="s">
        <v>9130</v>
      </c>
      <c r="C2996" s="480" t="s">
        <v>262</v>
      </c>
      <c r="D2996" s="481">
        <v>2200</v>
      </c>
      <c r="E2996" s="479" t="s">
        <v>9131</v>
      </c>
    </row>
    <row r="2997" spans="1:5" ht="26.2" customHeight="1" x14ac:dyDescent="0.25">
      <c r="A2997" s="478" t="s">
        <v>9133</v>
      </c>
      <c r="B2997" s="479" t="s">
        <v>8566</v>
      </c>
      <c r="C2997" s="480" t="s">
        <v>256</v>
      </c>
      <c r="D2997" s="481">
        <v>9000</v>
      </c>
      <c r="E2997" s="479" t="s">
        <v>6153</v>
      </c>
    </row>
    <row r="2998" spans="1:5" ht="26.2" customHeight="1" x14ac:dyDescent="0.25">
      <c r="A2998" s="478" t="s">
        <v>9134</v>
      </c>
      <c r="B2998" s="479" t="s">
        <v>8566</v>
      </c>
      <c r="C2998" s="480" t="s">
        <v>262</v>
      </c>
      <c r="D2998" s="481">
        <v>1980</v>
      </c>
      <c r="E2998" s="479" t="s">
        <v>6153</v>
      </c>
    </row>
    <row r="2999" spans="1:5" ht="26.2" customHeight="1" x14ac:dyDescent="0.25">
      <c r="A2999" s="478" t="s">
        <v>9135</v>
      </c>
      <c r="B2999" s="479" t="s">
        <v>9136</v>
      </c>
      <c r="C2999" s="480" t="s">
        <v>256</v>
      </c>
      <c r="D2999" s="481">
        <v>3000</v>
      </c>
      <c r="E2999" s="479" t="s">
        <v>9137</v>
      </c>
    </row>
    <row r="3000" spans="1:5" ht="26.2" customHeight="1" x14ac:dyDescent="0.25">
      <c r="A3000" s="478" t="s">
        <v>9138</v>
      </c>
      <c r="B3000" s="479" t="s">
        <v>9136</v>
      </c>
      <c r="C3000" s="480" t="s">
        <v>262</v>
      </c>
      <c r="D3000" s="481">
        <v>660</v>
      </c>
      <c r="E3000" s="479" t="s">
        <v>9137</v>
      </c>
    </row>
    <row r="3001" spans="1:5" ht="26.2" customHeight="1" x14ac:dyDescent="0.25">
      <c r="A3001" s="864" t="s">
        <v>9139</v>
      </c>
      <c r="B3001" s="865" t="s">
        <v>9140</v>
      </c>
      <c r="C3001" s="866" t="s">
        <v>21</v>
      </c>
      <c r="D3001" s="867">
        <v>37657.5</v>
      </c>
      <c r="E3001" s="865" t="s">
        <v>2269</v>
      </c>
    </row>
    <row r="3002" spans="1:5" ht="26.2" customHeight="1" x14ac:dyDescent="0.25">
      <c r="A3002" s="493" t="s">
        <v>9141</v>
      </c>
      <c r="B3002" s="861" t="s">
        <v>9142</v>
      </c>
      <c r="C3002" s="862" t="s">
        <v>256</v>
      </c>
      <c r="D3002" s="863">
        <v>2042</v>
      </c>
      <c r="E3002" s="861" t="s">
        <v>1085</v>
      </c>
    </row>
    <row r="3003" spans="1:5" ht="26.2" customHeight="1" x14ac:dyDescent="0.25">
      <c r="A3003" s="478" t="s">
        <v>9143</v>
      </c>
      <c r="B3003" s="479" t="s">
        <v>9144</v>
      </c>
      <c r="C3003" s="480" t="s">
        <v>256</v>
      </c>
      <c r="D3003" s="481">
        <v>2511.42</v>
      </c>
      <c r="E3003" s="479" t="s">
        <v>9145</v>
      </c>
    </row>
    <row r="3004" spans="1:5" ht="26.2" customHeight="1" x14ac:dyDescent="0.25">
      <c r="A3004" s="478" t="s">
        <v>9146</v>
      </c>
      <c r="B3004" s="479" t="s">
        <v>9147</v>
      </c>
      <c r="C3004" s="480" t="s">
        <v>262</v>
      </c>
      <c r="D3004" s="481">
        <v>552.51</v>
      </c>
      <c r="E3004" s="479" t="s">
        <v>9145</v>
      </c>
    </row>
    <row r="3005" spans="1:5" ht="26.2" customHeight="1" x14ac:dyDescent="0.25">
      <c r="A3005" s="478" t="s">
        <v>9148</v>
      </c>
      <c r="B3005" s="479" t="s">
        <v>9149</v>
      </c>
      <c r="C3005" s="480" t="s">
        <v>257</v>
      </c>
      <c r="D3005" s="481">
        <v>3424.99</v>
      </c>
      <c r="E3005" s="479" t="s">
        <v>9150</v>
      </c>
    </row>
    <row r="3006" spans="1:5" ht="26.2" customHeight="1" x14ac:dyDescent="0.25">
      <c r="A3006" s="478" t="s">
        <v>9151</v>
      </c>
      <c r="B3006" s="479" t="s">
        <v>9152</v>
      </c>
      <c r="C3006" s="480" t="s">
        <v>262</v>
      </c>
      <c r="D3006" s="481">
        <v>753.5</v>
      </c>
      <c r="E3006" s="479" t="s">
        <v>9150</v>
      </c>
    </row>
    <row r="3007" spans="1:5" ht="26.2" customHeight="1" x14ac:dyDescent="0.25">
      <c r="A3007" s="478" t="s">
        <v>9153</v>
      </c>
      <c r="B3007" s="479" t="s">
        <v>9154</v>
      </c>
      <c r="C3007" s="480" t="s">
        <v>267</v>
      </c>
      <c r="D3007" s="481">
        <v>3500</v>
      </c>
      <c r="E3007" s="479" t="s">
        <v>1468</v>
      </c>
    </row>
    <row r="3008" spans="1:5" ht="26.2" customHeight="1" x14ac:dyDescent="0.25">
      <c r="A3008" s="478" t="s">
        <v>9155</v>
      </c>
      <c r="B3008" s="479" t="s">
        <v>9156</v>
      </c>
      <c r="C3008" s="480" t="s">
        <v>256</v>
      </c>
      <c r="D3008" s="481">
        <v>5400</v>
      </c>
      <c r="E3008" s="479" t="s">
        <v>9157</v>
      </c>
    </row>
    <row r="3009" spans="1:5" ht="26.2" customHeight="1" x14ac:dyDescent="0.25">
      <c r="A3009" s="478" t="s">
        <v>9158</v>
      </c>
      <c r="B3009" s="479" t="s">
        <v>9156</v>
      </c>
      <c r="C3009" s="480" t="s">
        <v>262</v>
      </c>
      <c r="D3009" s="481">
        <v>1188</v>
      </c>
      <c r="E3009" s="479" t="s">
        <v>9157</v>
      </c>
    </row>
    <row r="3010" spans="1:5" ht="26.2" customHeight="1" x14ac:dyDescent="0.25">
      <c r="A3010" s="478" t="s">
        <v>9159</v>
      </c>
      <c r="B3010" s="479" t="s">
        <v>9160</v>
      </c>
      <c r="C3010" s="480" t="s">
        <v>256</v>
      </c>
      <c r="D3010" s="481">
        <v>10000</v>
      </c>
      <c r="E3010" s="479" t="s">
        <v>9161</v>
      </c>
    </row>
    <row r="3011" spans="1:5" ht="26.2" customHeight="1" x14ac:dyDescent="0.25">
      <c r="A3011" s="478" t="s">
        <v>9162</v>
      </c>
      <c r="B3011" s="479" t="s">
        <v>9160</v>
      </c>
      <c r="C3011" s="480" t="s">
        <v>262</v>
      </c>
      <c r="D3011" s="481">
        <v>2200</v>
      </c>
      <c r="E3011" s="479" t="s">
        <v>9161</v>
      </c>
    </row>
    <row r="3012" spans="1:5" ht="26.2" customHeight="1" x14ac:dyDescent="0.25">
      <c r="A3012" s="478" t="s">
        <v>9163</v>
      </c>
      <c r="B3012" s="479" t="s">
        <v>9164</v>
      </c>
      <c r="C3012" s="480" t="s">
        <v>256</v>
      </c>
      <c r="D3012" s="481">
        <v>1700</v>
      </c>
      <c r="E3012" s="479" t="s">
        <v>9165</v>
      </c>
    </row>
    <row r="3013" spans="1:5" ht="26.2" customHeight="1" x14ac:dyDescent="0.25">
      <c r="A3013" s="478" t="s">
        <v>9166</v>
      </c>
      <c r="B3013" s="479" t="s">
        <v>9164</v>
      </c>
      <c r="C3013" s="480" t="s">
        <v>262</v>
      </c>
      <c r="D3013" s="481">
        <v>374</v>
      </c>
      <c r="E3013" s="479" t="s">
        <v>9165</v>
      </c>
    </row>
    <row r="3014" spans="1:5" ht="26.2" customHeight="1" x14ac:dyDescent="0.25">
      <c r="A3014" s="478" t="s">
        <v>9167</v>
      </c>
      <c r="B3014" s="479" t="s">
        <v>9168</v>
      </c>
      <c r="C3014" s="480" t="s">
        <v>256</v>
      </c>
      <c r="D3014" s="481">
        <v>4200</v>
      </c>
      <c r="E3014" s="479" t="s">
        <v>8823</v>
      </c>
    </row>
    <row r="3015" spans="1:5" ht="26.2" customHeight="1" x14ac:dyDescent="0.25">
      <c r="A3015" s="478" t="s">
        <v>9169</v>
      </c>
      <c r="B3015" s="479" t="s">
        <v>9170</v>
      </c>
      <c r="C3015" s="480" t="s">
        <v>262</v>
      </c>
      <c r="D3015" s="481">
        <v>924</v>
      </c>
      <c r="E3015" s="479" t="s">
        <v>8823</v>
      </c>
    </row>
    <row r="3016" spans="1:5" ht="26.2" customHeight="1" x14ac:dyDescent="0.25">
      <c r="A3016" s="478" t="s">
        <v>9171</v>
      </c>
      <c r="B3016" s="479" t="s">
        <v>9172</v>
      </c>
      <c r="C3016" s="480" t="s">
        <v>256</v>
      </c>
      <c r="D3016" s="481">
        <v>32000</v>
      </c>
      <c r="E3016" s="479" t="s">
        <v>5332</v>
      </c>
    </row>
    <row r="3017" spans="1:5" ht="26.2" customHeight="1" x14ac:dyDescent="0.25">
      <c r="A3017" s="478" t="s">
        <v>9173</v>
      </c>
      <c r="B3017" s="479" t="s">
        <v>9174</v>
      </c>
      <c r="C3017" s="480" t="s">
        <v>262</v>
      </c>
      <c r="D3017" s="481">
        <v>112.5</v>
      </c>
      <c r="E3017" s="479" t="s">
        <v>3908</v>
      </c>
    </row>
    <row r="3018" spans="1:5" ht="26.2" customHeight="1" x14ac:dyDescent="0.25">
      <c r="A3018" s="478" t="s">
        <v>9175</v>
      </c>
      <c r="B3018" s="479" t="s">
        <v>8620</v>
      </c>
      <c r="C3018" s="480" t="s">
        <v>256</v>
      </c>
      <c r="D3018" s="481">
        <v>29400</v>
      </c>
      <c r="E3018" s="479" t="s">
        <v>8621</v>
      </c>
    </row>
    <row r="3019" spans="1:5" ht="26.2" customHeight="1" x14ac:dyDescent="0.25">
      <c r="A3019" s="478" t="s">
        <v>9176</v>
      </c>
      <c r="B3019" s="479" t="s">
        <v>9177</v>
      </c>
      <c r="C3019" s="480" t="s">
        <v>256</v>
      </c>
      <c r="D3019" s="481">
        <v>2000</v>
      </c>
      <c r="E3019" s="479" t="s">
        <v>9178</v>
      </c>
    </row>
    <row r="3020" spans="1:5" ht="26.2" customHeight="1" x14ac:dyDescent="0.25">
      <c r="A3020" s="478" t="s">
        <v>9179</v>
      </c>
      <c r="B3020" s="479" t="s">
        <v>9177</v>
      </c>
      <c r="C3020" s="480" t="s">
        <v>262</v>
      </c>
      <c r="D3020" s="481">
        <v>440</v>
      </c>
      <c r="E3020" s="479" t="s">
        <v>9178</v>
      </c>
    </row>
    <row r="3021" spans="1:5" ht="26.2" customHeight="1" x14ac:dyDescent="0.25">
      <c r="A3021" s="478" t="s">
        <v>9180</v>
      </c>
      <c r="B3021" s="479" t="s">
        <v>9181</v>
      </c>
      <c r="C3021" s="480" t="s">
        <v>256</v>
      </c>
      <c r="D3021" s="481">
        <v>58539.37</v>
      </c>
      <c r="E3021" s="479" t="s">
        <v>1470</v>
      </c>
    </row>
    <row r="3022" spans="1:5" ht="26.2" customHeight="1" x14ac:dyDescent="0.25">
      <c r="A3022" s="478" t="s">
        <v>9182</v>
      </c>
      <c r="B3022" s="479" t="s">
        <v>9183</v>
      </c>
      <c r="C3022" s="480" t="s">
        <v>262</v>
      </c>
      <c r="D3022" s="481">
        <v>12878.66</v>
      </c>
      <c r="E3022" s="479" t="s">
        <v>1470</v>
      </c>
    </row>
    <row r="3023" spans="1:5" ht="26.2" customHeight="1" x14ac:dyDescent="0.25">
      <c r="A3023" s="478" t="s">
        <v>9184</v>
      </c>
      <c r="B3023" s="479" t="s">
        <v>9185</v>
      </c>
      <c r="C3023" s="480" t="s">
        <v>287</v>
      </c>
      <c r="D3023" s="481">
        <v>68096.5</v>
      </c>
      <c r="E3023" s="479" t="s">
        <v>7262</v>
      </c>
    </row>
    <row r="3024" spans="1:5" ht="26.2" customHeight="1" x14ac:dyDescent="0.25">
      <c r="A3024" s="478" t="s">
        <v>9186</v>
      </c>
      <c r="B3024" s="479" t="s">
        <v>9187</v>
      </c>
      <c r="C3024" s="480" t="s">
        <v>267</v>
      </c>
      <c r="D3024" s="481">
        <v>18000</v>
      </c>
      <c r="E3024" s="479" t="s">
        <v>1468</v>
      </c>
    </row>
    <row r="3025" spans="1:5" ht="26.2" customHeight="1" x14ac:dyDescent="0.25">
      <c r="A3025" s="478" t="s">
        <v>9188</v>
      </c>
      <c r="B3025" s="479" t="s">
        <v>9189</v>
      </c>
      <c r="C3025" s="480" t="s">
        <v>258</v>
      </c>
      <c r="D3025" s="481">
        <v>1000</v>
      </c>
      <c r="E3025" s="479" t="s">
        <v>9190</v>
      </c>
    </row>
    <row r="3026" spans="1:5" ht="26.2" customHeight="1" x14ac:dyDescent="0.25">
      <c r="A3026" s="478" t="s">
        <v>9191</v>
      </c>
      <c r="B3026" s="479" t="s">
        <v>9189</v>
      </c>
      <c r="C3026" s="480" t="s">
        <v>262</v>
      </c>
      <c r="D3026" s="481">
        <v>220</v>
      </c>
      <c r="E3026" s="479" t="s">
        <v>9190</v>
      </c>
    </row>
    <row r="3027" spans="1:5" ht="26.2" customHeight="1" x14ac:dyDescent="0.25">
      <c r="A3027" s="478" t="s">
        <v>9192</v>
      </c>
      <c r="B3027" s="479" t="s">
        <v>9193</v>
      </c>
      <c r="C3027" s="480" t="s">
        <v>267</v>
      </c>
      <c r="D3027" s="481">
        <v>45000</v>
      </c>
      <c r="E3027" s="479" t="s">
        <v>8025</v>
      </c>
    </row>
    <row r="3028" spans="1:5" ht="26.2" customHeight="1" x14ac:dyDescent="0.25">
      <c r="A3028" s="478" t="s">
        <v>9194</v>
      </c>
      <c r="B3028" s="479" t="s">
        <v>9195</v>
      </c>
      <c r="C3028" s="480" t="s">
        <v>257</v>
      </c>
      <c r="D3028" s="481">
        <v>7173</v>
      </c>
      <c r="E3028" s="479" t="s">
        <v>9196</v>
      </c>
    </row>
    <row r="3029" spans="1:5" ht="26.2" customHeight="1" x14ac:dyDescent="0.25">
      <c r="A3029" s="478" t="s">
        <v>9197</v>
      </c>
      <c r="B3029" s="479" t="s">
        <v>9195</v>
      </c>
      <c r="C3029" s="480" t="s">
        <v>262</v>
      </c>
      <c r="D3029" s="481">
        <v>1578.06</v>
      </c>
      <c r="E3029" s="479" t="s">
        <v>9196</v>
      </c>
    </row>
    <row r="3030" spans="1:5" ht="26.2" customHeight="1" x14ac:dyDescent="0.25">
      <c r="A3030" s="478" t="s">
        <v>9198</v>
      </c>
      <c r="B3030" s="479" t="s">
        <v>9199</v>
      </c>
      <c r="C3030" s="480" t="s">
        <v>267</v>
      </c>
      <c r="D3030" s="481">
        <v>30000</v>
      </c>
      <c r="E3030" s="479" t="s">
        <v>9200</v>
      </c>
    </row>
    <row r="3031" spans="1:5" ht="26.2" customHeight="1" x14ac:dyDescent="0.25">
      <c r="A3031" s="478" t="s">
        <v>9201</v>
      </c>
      <c r="B3031" s="479" t="s">
        <v>9202</v>
      </c>
      <c r="C3031" s="480" t="s">
        <v>257</v>
      </c>
      <c r="D3031" s="481">
        <v>3047</v>
      </c>
      <c r="E3031" s="479" t="s">
        <v>9203</v>
      </c>
    </row>
    <row r="3032" spans="1:5" ht="26.2" customHeight="1" x14ac:dyDescent="0.25">
      <c r="A3032" s="478" t="s">
        <v>9204</v>
      </c>
      <c r="B3032" s="479" t="s">
        <v>9202</v>
      </c>
      <c r="C3032" s="480" t="s">
        <v>262</v>
      </c>
      <c r="D3032" s="481">
        <v>670.34</v>
      </c>
      <c r="E3032" s="479" t="s">
        <v>9203</v>
      </c>
    </row>
    <row r="3033" spans="1:5" ht="26.2" customHeight="1" x14ac:dyDescent="0.25">
      <c r="A3033" s="478" t="s">
        <v>9205</v>
      </c>
      <c r="B3033" s="479" t="s">
        <v>9206</v>
      </c>
      <c r="C3033" s="480" t="s">
        <v>256</v>
      </c>
      <c r="D3033" s="481">
        <v>25000</v>
      </c>
      <c r="E3033" s="479" t="s">
        <v>5302</v>
      </c>
    </row>
    <row r="3034" spans="1:5" ht="26.2" customHeight="1" x14ac:dyDescent="0.25">
      <c r="A3034" s="478" t="s">
        <v>9207</v>
      </c>
      <c r="B3034" s="479" t="s">
        <v>9208</v>
      </c>
      <c r="C3034" s="480" t="s">
        <v>257</v>
      </c>
      <c r="D3034" s="481">
        <v>16368</v>
      </c>
      <c r="E3034" s="479" t="s">
        <v>8833</v>
      </c>
    </row>
    <row r="3035" spans="1:5" ht="26.2" customHeight="1" x14ac:dyDescent="0.25">
      <c r="A3035" s="478" t="s">
        <v>9209</v>
      </c>
      <c r="B3035" s="479" t="s">
        <v>9208</v>
      </c>
      <c r="C3035" s="480" t="s">
        <v>262</v>
      </c>
      <c r="D3035" s="481">
        <v>3600.96</v>
      </c>
      <c r="E3035" s="479" t="s">
        <v>8833</v>
      </c>
    </row>
    <row r="3036" spans="1:5" ht="26.2" customHeight="1" x14ac:dyDescent="0.25">
      <c r="A3036" s="478" t="s">
        <v>9210</v>
      </c>
      <c r="B3036" s="479" t="s">
        <v>9211</v>
      </c>
      <c r="C3036" s="480" t="s">
        <v>256</v>
      </c>
      <c r="D3036" s="481">
        <v>7000</v>
      </c>
      <c r="E3036" s="479" t="s">
        <v>5436</v>
      </c>
    </row>
    <row r="3037" spans="1:5" ht="26.2" customHeight="1" x14ac:dyDescent="0.25">
      <c r="A3037" s="478" t="s">
        <v>9212</v>
      </c>
      <c r="B3037" s="479" t="s">
        <v>9213</v>
      </c>
      <c r="C3037" s="480" t="s">
        <v>262</v>
      </c>
      <c r="D3037" s="481">
        <v>1540</v>
      </c>
      <c r="E3037" s="479" t="s">
        <v>5436</v>
      </c>
    </row>
    <row r="3038" spans="1:5" ht="26.2" customHeight="1" x14ac:dyDescent="0.25">
      <c r="A3038" s="478" t="s">
        <v>9214</v>
      </c>
      <c r="B3038" s="479" t="s">
        <v>9215</v>
      </c>
      <c r="C3038" s="480" t="s">
        <v>256</v>
      </c>
      <c r="D3038" s="481">
        <v>30691.599999999999</v>
      </c>
      <c r="E3038" s="479" t="s">
        <v>1470</v>
      </c>
    </row>
    <row r="3039" spans="1:5" ht="26.2" customHeight="1" x14ac:dyDescent="0.25">
      <c r="A3039" s="478" t="s">
        <v>9216</v>
      </c>
      <c r="B3039" s="479" t="s">
        <v>9217</v>
      </c>
      <c r="C3039" s="480" t="s">
        <v>262</v>
      </c>
      <c r="D3039" s="481">
        <v>6752.15</v>
      </c>
      <c r="E3039" s="479" t="s">
        <v>1470</v>
      </c>
    </row>
    <row r="3040" spans="1:5" ht="26.2" customHeight="1" x14ac:dyDescent="0.25">
      <c r="A3040" s="478" t="s">
        <v>9218</v>
      </c>
      <c r="B3040" s="479" t="s">
        <v>9219</v>
      </c>
      <c r="C3040" s="480" t="s">
        <v>256</v>
      </c>
      <c r="D3040" s="481">
        <v>7000</v>
      </c>
      <c r="E3040" s="479" t="s">
        <v>9220</v>
      </c>
    </row>
    <row r="3041" spans="1:5" ht="26.2" customHeight="1" x14ac:dyDescent="0.25">
      <c r="A3041" s="478" t="s">
        <v>9221</v>
      </c>
      <c r="B3041" s="479" t="s">
        <v>9222</v>
      </c>
      <c r="C3041" s="480" t="s">
        <v>262</v>
      </c>
      <c r="D3041" s="481">
        <v>1540</v>
      </c>
      <c r="E3041" s="479" t="s">
        <v>9220</v>
      </c>
    </row>
    <row r="3042" spans="1:5" ht="26.2" customHeight="1" x14ac:dyDescent="0.25">
      <c r="A3042" s="478" t="s">
        <v>9223</v>
      </c>
      <c r="B3042" s="479" t="s">
        <v>9224</v>
      </c>
      <c r="C3042" s="480" t="s">
        <v>256</v>
      </c>
      <c r="D3042" s="481">
        <v>45624.959999999999</v>
      </c>
      <c r="E3042" s="479" t="s">
        <v>1470</v>
      </c>
    </row>
    <row r="3043" spans="1:5" ht="26.2" customHeight="1" x14ac:dyDescent="0.25">
      <c r="A3043" s="478" t="s">
        <v>9225</v>
      </c>
      <c r="B3043" s="479" t="s">
        <v>9226</v>
      </c>
      <c r="C3043" s="480" t="s">
        <v>262</v>
      </c>
      <c r="D3043" s="481">
        <v>10037.49</v>
      </c>
      <c r="E3043" s="479" t="s">
        <v>1470</v>
      </c>
    </row>
    <row r="3044" spans="1:5" ht="26.2" customHeight="1" x14ac:dyDescent="0.25">
      <c r="A3044" s="478" t="s">
        <v>9227</v>
      </c>
      <c r="B3044" s="479" t="s">
        <v>9228</v>
      </c>
      <c r="C3044" s="480" t="s">
        <v>259</v>
      </c>
      <c r="D3044" s="481">
        <v>11530.04</v>
      </c>
      <c r="E3044" s="479" t="s">
        <v>9229</v>
      </c>
    </row>
    <row r="3045" spans="1:5" ht="26.2" customHeight="1" x14ac:dyDescent="0.25">
      <c r="A3045" s="478" t="s">
        <v>9230</v>
      </c>
      <c r="B3045" s="479" t="s">
        <v>9231</v>
      </c>
      <c r="C3045" s="480" t="s">
        <v>262</v>
      </c>
      <c r="D3045" s="481">
        <v>2536.61</v>
      </c>
      <c r="E3045" s="479" t="s">
        <v>9229</v>
      </c>
    </row>
    <row r="3046" spans="1:5" ht="26.2" customHeight="1" x14ac:dyDescent="0.25">
      <c r="A3046" s="478" t="s">
        <v>9232</v>
      </c>
      <c r="B3046" s="479" t="s">
        <v>9233</v>
      </c>
      <c r="C3046" s="480" t="s">
        <v>256</v>
      </c>
      <c r="D3046" s="481">
        <v>5000</v>
      </c>
      <c r="E3046" s="479" t="s">
        <v>3608</v>
      </c>
    </row>
    <row r="3047" spans="1:5" ht="26.2" customHeight="1" x14ac:dyDescent="0.25">
      <c r="A3047" s="478" t="s">
        <v>9234</v>
      </c>
      <c r="B3047" s="479" t="s">
        <v>9235</v>
      </c>
      <c r="C3047" s="480" t="s">
        <v>262</v>
      </c>
      <c r="D3047" s="481">
        <v>1100</v>
      </c>
      <c r="E3047" s="479" t="s">
        <v>3608</v>
      </c>
    </row>
    <row r="3048" spans="1:5" ht="26.2" customHeight="1" x14ac:dyDescent="0.25">
      <c r="A3048" s="478" t="s">
        <v>9236</v>
      </c>
      <c r="B3048" s="479" t="s">
        <v>8566</v>
      </c>
      <c r="C3048" s="480" t="s">
        <v>256</v>
      </c>
      <c r="D3048" s="481">
        <v>15000</v>
      </c>
      <c r="E3048" s="479" t="s">
        <v>6153</v>
      </c>
    </row>
    <row r="3049" spans="1:5" ht="26.2" customHeight="1" x14ac:dyDescent="0.25">
      <c r="A3049" s="478" t="s">
        <v>9237</v>
      </c>
      <c r="B3049" s="479" t="s">
        <v>8566</v>
      </c>
      <c r="C3049" s="480" t="s">
        <v>262</v>
      </c>
      <c r="D3049" s="481">
        <v>3300</v>
      </c>
      <c r="E3049" s="479" t="s">
        <v>6153</v>
      </c>
    </row>
    <row r="3050" spans="1:5" ht="26.2" customHeight="1" x14ac:dyDescent="0.25">
      <c r="A3050" s="478" t="s">
        <v>9238</v>
      </c>
      <c r="B3050" s="479" t="s">
        <v>9239</v>
      </c>
      <c r="C3050" s="480" t="s">
        <v>267</v>
      </c>
      <c r="D3050" s="481">
        <v>11197.75</v>
      </c>
      <c r="E3050" s="479" t="s">
        <v>6246</v>
      </c>
    </row>
    <row r="3051" spans="1:5" ht="26.2" customHeight="1" x14ac:dyDescent="0.25">
      <c r="A3051" s="864" t="s">
        <v>9240</v>
      </c>
      <c r="B3051" s="865" t="s">
        <v>9241</v>
      </c>
      <c r="C3051" s="866" t="s">
        <v>256</v>
      </c>
      <c r="D3051" s="867">
        <v>6000</v>
      </c>
      <c r="E3051" s="865" t="s">
        <v>9242</v>
      </c>
    </row>
    <row r="3052" spans="1:5" ht="26.2" customHeight="1" x14ac:dyDescent="0.25">
      <c r="A3052" s="493" t="s">
        <v>9243</v>
      </c>
      <c r="B3052" s="861" t="s">
        <v>9241</v>
      </c>
      <c r="C3052" s="862" t="s">
        <v>262</v>
      </c>
      <c r="D3052" s="863">
        <v>1320</v>
      </c>
      <c r="E3052" s="861" t="s">
        <v>9242</v>
      </c>
    </row>
    <row r="3053" spans="1:5" ht="26.2" customHeight="1" x14ac:dyDescent="0.25">
      <c r="A3053" s="478" t="s">
        <v>9244</v>
      </c>
      <c r="B3053" s="479" t="s">
        <v>4667</v>
      </c>
      <c r="C3053" s="480" t="s">
        <v>256</v>
      </c>
      <c r="D3053" s="481">
        <v>5000</v>
      </c>
      <c r="E3053" s="479" t="s">
        <v>9245</v>
      </c>
    </row>
    <row r="3054" spans="1:5" ht="26.2" customHeight="1" x14ac:dyDescent="0.25">
      <c r="A3054" s="478" t="s">
        <v>9246</v>
      </c>
      <c r="B3054" s="479" t="s">
        <v>4669</v>
      </c>
      <c r="C3054" s="480" t="s">
        <v>262</v>
      </c>
      <c r="D3054" s="481">
        <v>1100</v>
      </c>
      <c r="E3054" s="479" t="s">
        <v>9245</v>
      </c>
    </row>
    <row r="3055" spans="1:5" ht="26.2" customHeight="1" x14ac:dyDescent="0.25">
      <c r="A3055" s="478" t="s">
        <v>9247</v>
      </c>
      <c r="B3055" s="479" t="s">
        <v>9248</v>
      </c>
      <c r="C3055" s="480" t="s">
        <v>256</v>
      </c>
      <c r="D3055" s="481">
        <v>13500</v>
      </c>
      <c r="E3055" s="479" t="s">
        <v>9249</v>
      </c>
    </row>
    <row r="3056" spans="1:5" ht="26.2" customHeight="1" x14ac:dyDescent="0.25">
      <c r="A3056" s="478" t="s">
        <v>9250</v>
      </c>
      <c r="B3056" s="479" t="s">
        <v>9248</v>
      </c>
      <c r="C3056" s="480" t="s">
        <v>262</v>
      </c>
      <c r="D3056" s="481">
        <v>2970</v>
      </c>
      <c r="E3056" s="479" t="s">
        <v>9249</v>
      </c>
    </row>
    <row r="3057" spans="1:5" ht="26.2" customHeight="1" x14ac:dyDescent="0.25">
      <c r="A3057" s="478" t="s">
        <v>9251</v>
      </c>
      <c r="B3057" s="479" t="s">
        <v>9252</v>
      </c>
      <c r="C3057" s="480" t="s">
        <v>256</v>
      </c>
      <c r="D3057" s="481">
        <v>4000</v>
      </c>
      <c r="E3057" s="479" t="s">
        <v>9253</v>
      </c>
    </row>
    <row r="3058" spans="1:5" ht="26.2" customHeight="1" x14ac:dyDescent="0.25">
      <c r="A3058" s="478" t="s">
        <v>9254</v>
      </c>
      <c r="B3058" s="479" t="s">
        <v>9255</v>
      </c>
      <c r="C3058" s="480" t="s">
        <v>262</v>
      </c>
      <c r="D3058" s="481">
        <v>880</v>
      </c>
      <c r="E3058" s="479" t="s">
        <v>9253</v>
      </c>
    </row>
    <row r="3059" spans="1:5" ht="26.2" customHeight="1" x14ac:dyDescent="0.25">
      <c r="A3059" s="478" t="s">
        <v>9256</v>
      </c>
      <c r="B3059" s="479" t="s">
        <v>9257</v>
      </c>
      <c r="C3059" s="480" t="s">
        <v>257</v>
      </c>
      <c r="D3059" s="481">
        <v>2299</v>
      </c>
      <c r="E3059" s="479" t="s">
        <v>9203</v>
      </c>
    </row>
    <row r="3060" spans="1:5" ht="26.2" customHeight="1" x14ac:dyDescent="0.25">
      <c r="A3060" s="478" t="s">
        <v>9258</v>
      </c>
      <c r="B3060" s="479" t="s">
        <v>9257</v>
      </c>
      <c r="C3060" s="480" t="s">
        <v>262</v>
      </c>
      <c r="D3060" s="481">
        <v>505.78</v>
      </c>
      <c r="E3060" s="479" t="s">
        <v>9203</v>
      </c>
    </row>
    <row r="3061" spans="1:5" ht="26.2" customHeight="1" x14ac:dyDescent="0.25">
      <c r="A3061" s="478" t="s">
        <v>9259</v>
      </c>
      <c r="B3061" s="479" t="s">
        <v>9260</v>
      </c>
      <c r="C3061" s="480" t="s">
        <v>257</v>
      </c>
      <c r="D3061" s="481">
        <v>77</v>
      </c>
      <c r="E3061" s="479" t="s">
        <v>9196</v>
      </c>
    </row>
    <row r="3062" spans="1:5" ht="26.2" customHeight="1" x14ac:dyDescent="0.25">
      <c r="A3062" s="478" t="s">
        <v>9261</v>
      </c>
      <c r="B3062" s="479" t="s">
        <v>9260</v>
      </c>
      <c r="C3062" s="480" t="s">
        <v>262</v>
      </c>
      <c r="D3062" s="481">
        <v>16.940000000000001</v>
      </c>
      <c r="E3062" s="479" t="s">
        <v>9196</v>
      </c>
    </row>
    <row r="3063" spans="1:5" ht="26.2" customHeight="1" x14ac:dyDescent="0.25">
      <c r="A3063" s="478" t="s">
        <v>9262</v>
      </c>
      <c r="B3063" s="479" t="s">
        <v>9263</v>
      </c>
      <c r="C3063" s="480" t="s">
        <v>1565</v>
      </c>
      <c r="D3063" s="481">
        <v>382500</v>
      </c>
      <c r="E3063" s="479" t="s">
        <v>1170</v>
      </c>
    </row>
    <row r="3064" spans="1:5" ht="26.2" customHeight="1" x14ac:dyDescent="0.25">
      <c r="A3064" s="478" t="s">
        <v>9264</v>
      </c>
      <c r="B3064" s="479" t="s">
        <v>9265</v>
      </c>
      <c r="C3064" s="480" t="s">
        <v>256</v>
      </c>
      <c r="D3064" s="481">
        <v>25000</v>
      </c>
      <c r="E3064" s="479" t="s">
        <v>9266</v>
      </c>
    </row>
    <row r="3065" spans="1:5" ht="26.2" customHeight="1" x14ac:dyDescent="0.25">
      <c r="A3065" s="478" t="s">
        <v>9267</v>
      </c>
      <c r="B3065" s="479" t="s">
        <v>5334</v>
      </c>
      <c r="C3065" s="480" t="s">
        <v>256</v>
      </c>
      <c r="D3065" s="481">
        <v>6000</v>
      </c>
      <c r="E3065" s="479" t="s">
        <v>5450</v>
      </c>
    </row>
    <row r="3066" spans="1:5" ht="26.2" customHeight="1" x14ac:dyDescent="0.25">
      <c r="A3066" s="478" t="s">
        <v>9268</v>
      </c>
      <c r="B3066" s="479" t="s">
        <v>3856</v>
      </c>
      <c r="C3066" s="480" t="s">
        <v>262</v>
      </c>
      <c r="D3066" s="481">
        <v>1320</v>
      </c>
      <c r="E3066" s="479" t="s">
        <v>5450</v>
      </c>
    </row>
    <row r="3067" spans="1:5" ht="26.2" customHeight="1" x14ac:dyDescent="0.25">
      <c r="A3067" s="478" t="s">
        <v>9269</v>
      </c>
      <c r="B3067" s="479" t="s">
        <v>9270</v>
      </c>
      <c r="C3067" s="480" t="s">
        <v>1565</v>
      </c>
      <c r="D3067" s="481">
        <v>130273</v>
      </c>
      <c r="E3067" s="479" t="s">
        <v>4692</v>
      </c>
    </row>
    <row r="3068" spans="1:5" ht="26.2" customHeight="1" x14ac:dyDescent="0.25">
      <c r="A3068" s="478" t="s">
        <v>9271</v>
      </c>
      <c r="B3068" s="479" t="s">
        <v>8295</v>
      </c>
      <c r="C3068" s="480" t="s">
        <v>1565</v>
      </c>
      <c r="D3068" s="481">
        <v>42925</v>
      </c>
      <c r="E3068" s="479" t="s">
        <v>8296</v>
      </c>
    </row>
    <row r="3069" spans="1:5" ht="26.2" customHeight="1" x14ac:dyDescent="0.25">
      <c r="A3069" s="478" t="s">
        <v>9272</v>
      </c>
      <c r="B3069" s="479" t="s">
        <v>7530</v>
      </c>
      <c r="C3069" s="480" t="s">
        <v>1565</v>
      </c>
      <c r="D3069" s="481">
        <v>256464.8</v>
      </c>
      <c r="E3069" s="479" t="s">
        <v>7531</v>
      </c>
    </row>
    <row r="3070" spans="1:5" ht="26.2" customHeight="1" x14ac:dyDescent="0.25">
      <c r="A3070" s="478" t="s">
        <v>9273</v>
      </c>
      <c r="B3070" s="479" t="s">
        <v>9274</v>
      </c>
      <c r="C3070" s="480" t="s">
        <v>257</v>
      </c>
      <c r="D3070" s="481">
        <v>21075</v>
      </c>
      <c r="E3070" s="479" t="s">
        <v>1463</v>
      </c>
    </row>
    <row r="3071" spans="1:5" ht="26.2" customHeight="1" x14ac:dyDescent="0.25">
      <c r="A3071" s="478" t="s">
        <v>9275</v>
      </c>
      <c r="B3071" s="479" t="s">
        <v>9274</v>
      </c>
      <c r="C3071" s="480" t="s">
        <v>262</v>
      </c>
      <c r="D3071" s="481">
        <v>4636.5</v>
      </c>
      <c r="E3071" s="479" t="s">
        <v>1463</v>
      </c>
    </row>
    <row r="3072" spans="1:5" ht="26.2" customHeight="1" x14ac:dyDescent="0.25">
      <c r="A3072" s="478" t="s">
        <v>9276</v>
      </c>
      <c r="B3072" s="479" t="s">
        <v>9277</v>
      </c>
      <c r="C3072" s="480" t="s">
        <v>267</v>
      </c>
      <c r="D3072" s="481">
        <v>1200</v>
      </c>
      <c r="E3072" s="479" t="s">
        <v>1044</v>
      </c>
    </row>
    <row r="3073" spans="1:5" ht="26.2" customHeight="1" x14ac:dyDescent="0.25">
      <c r="A3073" s="478" t="s">
        <v>9278</v>
      </c>
      <c r="B3073" s="479" t="s">
        <v>9279</v>
      </c>
      <c r="C3073" s="480" t="s">
        <v>1565</v>
      </c>
      <c r="D3073" s="481">
        <v>229244</v>
      </c>
      <c r="E3073" s="479" t="s">
        <v>5387</v>
      </c>
    </row>
    <row r="3074" spans="1:5" ht="26.2" customHeight="1" x14ac:dyDescent="0.25">
      <c r="A3074" s="478" t="s">
        <v>9280</v>
      </c>
      <c r="B3074" s="479" t="s">
        <v>9281</v>
      </c>
      <c r="C3074" s="480" t="s">
        <v>267</v>
      </c>
      <c r="D3074" s="481">
        <v>4300</v>
      </c>
      <c r="E3074" s="479" t="s">
        <v>1044</v>
      </c>
    </row>
    <row r="3075" spans="1:5" ht="26.2" customHeight="1" x14ac:dyDescent="0.25">
      <c r="A3075" s="478" t="s">
        <v>9282</v>
      </c>
      <c r="B3075" s="479" t="s">
        <v>4667</v>
      </c>
      <c r="C3075" s="480" t="s">
        <v>256</v>
      </c>
      <c r="D3075" s="481">
        <v>15600</v>
      </c>
      <c r="E3075" s="479" t="s">
        <v>9283</v>
      </c>
    </row>
    <row r="3076" spans="1:5" ht="26.2" customHeight="1" x14ac:dyDescent="0.25">
      <c r="A3076" s="478" t="s">
        <v>9284</v>
      </c>
      <c r="B3076" s="479" t="s">
        <v>4669</v>
      </c>
      <c r="C3076" s="480" t="s">
        <v>262</v>
      </c>
      <c r="D3076" s="481">
        <v>3432</v>
      </c>
      <c r="E3076" s="479" t="s">
        <v>9283</v>
      </c>
    </row>
    <row r="3077" spans="1:5" ht="26.2" customHeight="1" x14ac:dyDescent="0.25">
      <c r="A3077" s="478" t="s">
        <v>9285</v>
      </c>
      <c r="B3077" s="479" t="s">
        <v>9286</v>
      </c>
      <c r="C3077" s="480" t="s">
        <v>257</v>
      </c>
      <c r="D3077" s="481">
        <v>892.62</v>
      </c>
      <c r="E3077" s="479" t="s">
        <v>5458</v>
      </c>
    </row>
    <row r="3078" spans="1:5" ht="26.2" customHeight="1" x14ac:dyDescent="0.25">
      <c r="A3078" s="478" t="s">
        <v>9287</v>
      </c>
      <c r="B3078" s="479" t="s">
        <v>9288</v>
      </c>
      <c r="C3078" s="480" t="s">
        <v>262</v>
      </c>
      <c r="D3078" s="481">
        <v>196.38</v>
      </c>
      <c r="E3078" s="479" t="s">
        <v>5458</v>
      </c>
    </row>
    <row r="3079" spans="1:5" ht="26.2" customHeight="1" x14ac:dyDescent="0.25">
      <c r="A3079" s="478" t="s">
        <v>9289</v>
      </c>
      <c r="B3079" s="479" t="s">
        <v>9290</v>
      </c>
      <c r="C3079" s="480" t="s">
        <v>257</v>
      </c>
      <c r="D3079" s="481">
        <v>29.75</v>
      </c>
      <c r="E3079" s="479" t="s">
        <v>9291</v>
      </c>
    </row>
    <row r="3080" spans="1:5" ht="26.2" customHeight="1" x14ac:dyDescent="0.25">
      <c r="A3080" s="478" t="s">
        <v>9292</v>
      </c>
      <c r="B3080" s="479" t="s">
        <v>9293</v>
      </c>
      <c r="C3080" s="480" t="s">
        <v>262</v>
      </c>
      <c r="D3080" s="481">
        <v>6.55</v>
      </c>
      <c r="E3080" s="479" t="s">
        <v>9291</v>
      </c>
    </row>
    <row r="3081" spans="1:5" ht="26.2" customHeight="1" x14ac:dyDescent="0.25">
      <c r="A3081" s="478" t="s">
        <v>9294</v>
      </c>
      <c r="B3081" s="479" t="s">
        <v>9295</v>
      </c>
      <c r="C3081" s="480" t="s">
        <v>257</v>
      </c>
      <c r="D3081" s="481">
        <v>1523.23</v>
      </c>
      <c r="E3081" s="479" t="s">
        <v>5054</v>
      </c>
    </row>
    <row r="3082" spans="1:5" ht="26.2" customHeight="1" x14ac:dyDescent="0.25">
      <c r="A3082" s="478" t="s">
        <v>9296</v>
      </c>
      <c r="B3082" s="479" t="s">
        <v>9297</v>
      </c>
      <c r="C3082" s="480" t="s">
        <v>262</v>
      </c>
      <c r="D3082" s="481">
        <v>335.11</v>
      </c>
      <c r="E3082" s="479" t="s">
        <v>5054</v>
      </c>
    </row>
    <row r="3083" spans="1:5" ht="26.2" customHeight="1" x14ac:dyDescent="0.25">
      <c r="A3083" s="478" t="s">
        <v>9298</v>
      </c>
      <c r="B3083" s="479" t="s">
        <v>9299</v>
      </c>
      <c r="C3083" s="480" t="s">
        <v>258</v>
      </c>
      <c r="D3083" s="481">
        <v>128000</v>
      </c>
      <c r="E3083" s="479" t="s">
        <v>6861</v>
      </c>
    </row>
    <row r="3084" spans="1:5" ht="26.2" customHeight="1" x14ac:dyDescent="0.25">
      <c r="A3084" s="478" t="s">
        <v>9300</v>
      </c>
      <c r="B3084" s="479" t="s">
        <v>9299</v>
      </c>
      <c r="C3084" s="480" t="s">
        <v>262</v>
      </c>
      <c r="D3084" s="481">
        <v>23760</v>
      </c>
      <c r="E3084" s="479" t="s">
        <v>6861</v>
      </c>
    </row>
    <row r="3085" spans="1:5" ht="26.2" customHeight="1" x14ac:dyDescent="0.25">
      <c r="A3085" s="478" t="s">
        <v>9301</v>
      </c>
      <c r="B3085" s="479" t="s">
        <v>9302</v>
      </c>
      <c r="C3085" s="480" t="s">
        <v>267</v>
      </c>
      <c r="D3085" s="481">
        <v>120000</v>
      </c>
      <c r="E3085" s="479" t="s">
        <v>1735</v>
      </c>
    </row>
    <row r="3086" spans="1:5" ht="26.2" customHeight="1" x14ac:dyDescent="0.25">
      <c r="A3086" s="478" t="s">
        <v>9303</v>
      </c>
      <c r="B3086" s="479" t="s">
        <v>9304</v>
      </c>
      <c r="C3086" s="480" t="s">
        <v>256</v>
      </c>
      <c r="D3086" s="481">
        <v>9900</v>
      </c>
      <c r="E3086" s="479" t="s">
        <v>696</v>
      </c>
    </row>
    <row r="3087" spans="1:5" ht="26.2" customHeight="1" x14ac:dyDescent="0.25">
      <c r="A3087" s="478" t="s">
        <v>9305</v>
      </c>
      <c r="B3087" s="479" t="s">
        <v>9306</v>
      </c>
      <c r="C3087" s="480" t="s">
        <v>262</v>
      </c>
      <c r="D3087" s="481">
        <v>2178</v>
      </c>
      <c r="E3087" s="479" t="s">
        <v>696</v>
      </c>
    </row>
    <row r="3088" spans="1:5" ht="26.2" customHeight="1" x14ac:dyDescent="0.25">
      <c r="A3088" s="478" t="s">
        <v>9307</v>
      </c>
      <c r="B3088" s="479" t="s">
        <v>9308</v>
      </c>
      <c r="C3088" s="480" t="s">
        <v>256</v>
      </c>
      <c r="D3088" s="481">
        <v>24590.16</v>
      </c>
      <c r="E3088" s="479" t="s">
        <v>696</v>
      </c>
    </row>
    <row r="3089" spans="1:5" ht="26.2" customHeight="1" x14ac:dyDescent="0.25">
      <c r="A3089" s="478" t="s">
        <v>9309</v>
      </c>
      <c r="B3089" s="479" t="s">
        <v>9310</v>
      </c>
      <c r="C3089" s="480" t="s">
        <v>262</v>
      </c>
      <c r="D3089" s="481">
        <v>5409.84</v>
      </c>
      <c r="E3089" s="479" t="s">
        <v>696</v>
      </c>
    </row>
    <row r="3090" spans="1:5" ht="26.2" customHeight="1" x14ac:dyDescent="0.25">
      <c r="A3090" s="478" t="s">
        <v>9311</v>
      </c>
      <c r="B3090" s="479" t="s">
        <v>9312</v>
      </c>
      <c r="C3090" s="480" t="s">
        <v>256</v>
      </c>
      <c r="D3090" s="481">
        <v>412</v>
      </c>
      <c r="E3090" s="479" t="s">
        <v>5503</v>
      </c>
    </row>
    <row r="3091" spans="1:5" ht="26.2" customHeight="1" x14ac:dyDescent="0.25">
      <c r="A3091" s="478" t="s">
        <v>9313</v>
      </c>
      <c r="B3091" s="479" t="s">
        <v>9314</v>
      </c>
      <c r="C3091" s="480" t="s">
        <v>256</v>
      </c>
      <c r="D3091" s="481">
        <v>19600</v>
      </c>
      <c r="E3091" s="479" t="s">
        <v>9315</v>
      </c>
    </row>
    <row r="3092" spans="1:5" ht="26.2" customHeight="1" x14ac:dyDescent="0.25">
      <c r="A3092" s="478" t="s">
        <v>9316</v>
      </c>
      <c r="B3092" s="479" t="s">
        <v>9314</v>
      </c>
      <c r="C3092" s="480" t="s">
        <v>262</v>
      </c>
      <c r="D3092" s="481">
        <v>4312</v>
      </c>
      <c r="E3092" s="479" t="s">
        <v>9315</v>
      </c>
    </row>
    <row r="3093" spans="1:5" ht="26.2" customHeight="1" x14ac:dyDescent="0.25">
      <c r="A3093" s="478" t="s">
        <v>9317</v>
      </c>
      <c r="B3093" s="479" t="s">
        <v>9318</v>
      </c>
      <c r="C3093" s="480" t="s">
        <v>256</v>
      </c>
      <c r="D3093" s="481">
        <v>10000</v>
      </c>
      <c r="E3093" s="479" t="s">
        <v>9319</v>
      </c>
    </row>
    <row r="3094" spans="1:5" ht="26.2" customHeight="1" x14ac:dyDescent="0.25">
      <c r="A3094" s="478" t="s">
        <v>9320</v>
      </c>
      <c r="B3094" s="479" t="s">
        <v>9321</v>
      </c>
      <c r="C3094" s="480" t="s">
        <v>262</v>
      </c>
      <c r="D3094" s="481">
        <v>2200</v>
      </c>
      <c r="E3094" s="479" t="s">
        <v>9319</v>
      </c>
    </row>
    <row r="3095" spans="1:5" ht="26.2" customHeight="1" x14ac:dyDescent="0.25">
      <c r="A3095" s="478" t="s">
        <v>9322</v>
      </c>
      <c r="B3095" s="479" t="s">
        <v>9323</v>
      </c>
      <c r="C3095" s="480" t="s">
        <v>1565</v>
      </c>
      <c r="D3095" s="481">
        <v>33532.160000000003</v>
      </c>
      <c r="E3095" s="479" t="s">
        <v>9324</v>
      </c>
    </row>
    <row r="3096" spans="1:5" ht="26.2" customHeight="1" x14ac:dyDescent="0.25">
      <c r="A3096" s="478" t="s">
        <v>9325</v>
      </c>
      <c r="B3096" s="479" t="s">
        <v>9326</v>
      </c>
      <c r="C3096" s="480" t="s">
        <v>1565</v>
      </c>
      <c r="D3096" s="481">
        <v>18114.080000000002</v>
      </c>
      <c r="E3096" s="479" t="s">
        <v>9327</v>
      </c>
    </row>
    <row r="3097" spans="1:5" ht="26.2" customHeight="1" x14ac:dyDescent="0.25">
      <c r="A3097" s="478" t="s">
        <v>9328</v>
      </c>
      <c r="B3097" s="479" t="s">
        <v>9329</v>
      </c>
      <c r="C3097" s="480" t="s">
        <v>257</v>
      </c>
      <c r="D3097" s="481">
        <v>3500</v>
      </c>
      <c r="E3097" s="479" t="s">
        <v>5549</v>
      </c>
    </row>
    <row r="3098" spans="1:5" ht="26.2" customHeight="1" x14ac:dyDescent="0.25">
      <c r="A3098" s="478" t="s">
        <v>9330</v>
      </c>
      <c r="B3098" s="479" t="s">
        <v>9331</v>
      </c>
      <c r="C3098" s="480" t="s">
        <v>257</v>
      </c>
      <c r="D3098" s="481">
        <v>59.5</v>
      </c>
      <c r="E3098" s="479" t="s">
        <v>5548</v>
      </c>
    </row>
    <row r="3099" spans="1:5" ht="26.2" customHeight="1" x14ac:dyDescent="0.25">
      <c r="A3099" s="478" t="s">
        <v>9332</v>
      </c>
      <c r="B3099" s="479" t="s">
        <v>9333</v>
      </c>
      <c r="C3099" s="480" t="s">
        <v>257</v>
      </c>
      <c r="D3099" s="481">
        <v>140</v>
      </c>
      <c r="E3099" s="479" t="s">
        <v>5548</v>
      </c>
    </row>
    <row r="3100" spans="1:5" ht="26.2" customHeight="1" x14ac:dyDescent="0.25">
      <c r="A3100" s="478" t="s">
        <v>9334</v>
      </c>
      <c r="B3100" s="479" t="s">
        <v>9335</v>
      </c>
      <c r="C3100" s="480" t="s">
        <v>1565</v>
      </c>
      <c r="D3100" s="481">
        <v>20000</v>
      </c>
      <c r="E3100" s="479" t="s">
        <v>2252</v>
      </c>
    </row>
    <row r="3101" spans="1:5" ht="26.2" customHeight="1" x14ac:dyDescent="0.25">
      <c r="A3101" s="864" t="s">
        <v>9336</v>
      </c>
      <c r="B3101" s="865" t="s">
        <v>8799</v>
      </c>
      <c r="C3101" s="866" t="s">
        <v>256</v>
      </c>
      <c r="D3101" s="867">
        <v>7000</v>
      </c>
      <c r="E3101" s="865" t="s">
        <v>5625</v>
      </c>
    </row>
    <row r="3102" spans="1:5" ht="26.2" customHeight="1" x14ac:dyDescent="0.25">
      <c r="A3102" s="493" t="s">
        <v>9337</v>
      </c>
      <c r="B3102" s="861" t="s">
        <v>8799</v>
      </c>
      <c r="C3102" s="862" t="s">
        <v>262</v>
      </c>
      <c r="D3102" s="863">
        <v>1540</v>
      </c>
      <c r="E3102" s="861" t="s">
        <v>5625</v>
      </c>
    </row>
    <row r="3103" spans="1:5" ht="26.2" customHeight="1" x14ac:dyDescent="0.25">
      <c r="A3103" s="478" t="s">
        <v>9338</v>
      </c>
      <c r="B3103" s="479" t="s">
        <v>9339</v>
      </c>
      <c r="C3103" s="480" t="s">
        <v>267</v>
      </c>
      <c r="D3103" s="481">
        <v>250000</v>
      </c>
      <c r="E3103" s="479" t="s">
        <v>2188</v>
      </c>
    </row>
    <row r="3104" spans="1:5" ht="26.2" customHeight="1" x14ac:dyDescent="0.25">
      <c r="A3104" s="478" t="s">
        <v>9340</v>
      </c>
      <c r="B3104" s="479" t="s">
        <v>9341</v>
      </c>
      <c r="C3104" s="480" t="s">
        <v>257</v>
      </c>
      <c r="D3104" s="481">
        <v>7000</v>
      </c>
      <c r="E3104" s="479" t="s">
        <v>5411</v>
      </c>
    </row>
    <row r="3105" spans="1:5" ht="26.2" customHeight="1" x14ac:dyDescent="0.25">
      <c r="A3105" s="478" t="s">
        <v>9342</v>
      </c>
      <c r="B3105" s="479" t="s">
        <v>9343</v>
      </c>
      <c r="C3105" s="480" t="s">
        <v>262</v>
      </c>
      <c r="D3105" s="481">
        <v>1540</v>
      </c>
      <c r="E3105" s="479" t="s">
        <v>5411</v>
      </c>
    </row>
    <row r="3106" spans="1:5" ht="26.2" customHeight="1" x14ac:dyDescent="0.25">
      <c r="A3106" s="478" t="s">
        <v>9344</v>
      </c>
      <c r="B3106" s="479" t="s">
        <v>9345</v>
      </c>
      <c r="C3106" s="480" t="s">
        <v>257</v>
      </c>
      <c r="D3106" s="481">
        <v>1800</v>
      </c>
      <c r="E3106" s="479" t="s">
        <v>5174</v>
      </c>
    </row>
    <row r="3107" spans="1:5" ht="26.2" customHeight="1" x14ac:dyDescent="0.25">
      <c r="A3107" s="478" t="s">
        <v>9346</v>
      </c>
      <c r="B3107" s="479" t="s">
        <v>9347</v>
      </c>
      <c r="C3107" s="480" t="s">
        <v>262</v>
      </c>
      <c r="D3107" s="481">
        <v>396</v>
      </c>
      <c r="E3107" s="479" t="s">
        <v>5174</v>
      </c>
    </row>
    <row r="3108" spans="1:5" ht="26.2" customHeight="1" x14ac:dyDescent="0.25">
      <c r="A3108" s="478" t="s">
        <v>9348</v>
      </c>
      <c r="B3108" s="479" t="s">
        <v>9349</v>
      </c>
      <c r="C3108" s="480" t="s">
        <v>259</v>
      </c>
      <c r="D3108" s="481">
        <v>6.66</v>
      </c>
      <c r="E3108" s="479" t="s">
        <v>9350</v>
      </c>
    </row>
    <row r="3109" spans="1:5" ht="26.2" customHeight="1" x14ac:dyDescent="0.25">
      <c r="A3109" s="478" t="s">
        <v>9351</v>
      </c>
      <c r="B3109" s="479" t="s">
        <v>9349</v>
      </c>
      <c r="C3109" s="480" t="s">
        <v>262</v>
      </c>
      <c r="D3109" s="481">
        <v>1.47</v>
      </c>
      <c r="E3109" s="479" t="s">
        <v>9350</v>
      </c>
    </row>
    <row r="3110" spans="1:5" ht="26.2" customHeight="1" x14ac:dyDescent="0.25">
      <c r="A3110" s="478" t="s">
        <v>9352</v>
      </c>
      <c r="B3110" s="479" t="s">
        <v>9353</v>
      </c>
      <c r="C3110" s="480" t="s">
        <v>257</v>
      </c>
      <c r="D3110" s="481">
        <v>150</v>
      </c>
      <c r="E3110" s="479" t="s">
        <v>8923</v>
      </c>
    </row>
    <row r="3111" spans="1:5" ht="26.2" customHeight="1" x14ac:dyDescent="0.25">
      <c r="A3111" s="478" t="s">
        <v>9354</v>
      </c>
      <c r="B3111" s="479" t="s">
        <v>9355</v>
      </c>
      <c r="C3111" s="480" t="s">
        <v>262</v>
      </c>
      <c r="D3111" s="481">
        <v>33</v>
      </c>
      <c r="E3111" s="479" t="s">
        <v>8923</v>
      </c>
    </row>
    <row r="3112" spans="1:5" ht="26.2" customHeight="1" x14ac:dyDescent="0.25">
      <c r="A3112" s="478" t="s">
        <v>9356</v>
      </c>
      <c r="B3112" s="479" t="s">
        <v>9357</v>
      </c>
      <c r="C3112" s="480" t="s">
        <v>257</v>
      </c>
      <c r="D3112" s="481">
        <v>318</v>
      </c>
      <c r="E3112" s="479" t="s">
        <v>9358</v>
      </c>
    </row>
    <row r="3113" spans="1:5" ht="26.2" customHeight="1" x14ac:dyDescent="0.25">
      <c r="A3113" s="478" t="s">
        <v>9359</v>
      </c>
      <c r="B3113" s="479" t="s">
        <v>9360</v>
      </c>
      <c r="C3113" s="480" t="s">
        <v>262</v>
      </c>
      <c r="D3113" s="481">
        <v>69.959999999999994</v>
      </c>
      <c r="E3113" s="479" t="s">
        <v>9358</v>
      </c>
    </row>
    <row r="3114" spans="1:5" ht="26.2" customHeight="1" x14ac:dyDescent="0.25">
      <c r="A3114" s="478" t="s">
        <v>9361</v>
      </c>
      <c r="B3114" s="479" t="s">
        <v>4667</v>
      </c>
      <c r="C3114" s="480" t="s">
        <v>256</v>
      </c>
      <c r="D3114" s="481">
        <v>34000</v>
      </c>
      <c r="E3114" s="479" t="s">
        <v>4963</v>
      </c>
    </row>
    <row r="3115" spans="1:5" ht="26.2" customHeight="1" x14ac:dyDescent="0.25">
      <c r="A3115" s="478" t="s">
        <v>9362</v>
      </c>
      <c r="B3115" s="479" t="s">
        <v>9363</v>
      </c>
      <c r="C3115" s="480" t="s">
        <v>257</v>
      </c>
      <c r="D3115" s="481">
        <v>850</v>
      </c>
      <c r="E3115" s="479" t="s">
        <v>6805</v>
      </c>
    </row>
    <row r="3116" spans="1:5" ht="26.2" customHeight="1" x14ac:dyDescent="0.25">
      <c r="A3116" s="478" t="s">
        <v>9364</v>
      </c>
      <c r="B3116" s="479" t="s">
        <v>9363</v>
      </c>
      <c r="C3116" s="480" t="s">
        <v>262</v>
      </c>
      <c r="D3116" s="481">
        <v>187</v>
      </c>
      <c r="E3116" s="479" t="s">
        <v>6805</v>
      </c>
    </row>
    <row r="3117" spans="1:5" ht="26.2" customHeight="1" x14ac:dyDescent="0.25">
      <c r="A3117" s="478" t="s">
        <v>9365</v>
      </c>
      <c r="B3117" s="479" t="s">
        <v>9366</v>
      </c>
      <c r="C3117" s="480" t="s">
        <v>257</v>
      </c>
      <c r="D3117" s="481">
        <v>2150</v>
      </c>
      <c r="E3117" s="479" t="s">
        <v>9367</v>
      </c>
    </row>
    <row r="3118" spans="1:5" ht="26.2" customHeight="1" x14ac:dyDescent="0.25">
      <c r="A3118" s="478" t="s">
        <v>9368</v>
      </c>
      <c r="B3118" s="479" t="s">
        <v>9369</v>
      </c>
      <c r="C3118" s="480" t="s">
        <v>256</v>
      </c>
      <c r="D3118" s="481">
        <v>2500</v>
      </c>
      <c r="E3118" s="479" t="s">
        <v>8150</v>
      </c>
    </row>
    <row r="3119" spans="1:5" ht="26.2" customHeight="1" x14ac:dyDescent="0.25">
      <c r="A3119" s="478" t="s">
        <v>9370</v>
      </c>
      <c r="B3119" s="479" t="s">
        <v>9369</v>
      </c>
      <c r="C3119" s="480" t="s">
        <v>262</v>
      </c>
      <c r="D3119" s="481">
        <v>550</v>
      </c>
      <c r="E3119" s="479" t="s">
        <v>8150</v>
      </c>
    </row>
    <row r="3120" spans="1:5" ht="26.2" customHeight="1" x14ac:dyDescent="0.25">
      <c r="A3120" s="478" t="s">
        <v>9371</v>
      </c>
      <c r="B3120" s="479" t="s">
        <v>9372</v>
      </c>
      <c r="C3120" s="480" t="s">
        <v>256</v>
      </c>
      <c r="D3120" s="481">
        <v>51000</v>
      </c>
      <c r="E3120" s="479" t="s">
        <v>1189</v>
      </c>
    </row>
    <row r="3121" spans="1:5" ht="26.2" customHeight="1" x14ac:dyDescent="0.25">
      <c r="A3121" s="478" t="s">
        <v>9373</v>
      </c>
      <c r="B3121" s="479" t="s">
        <v>9372</v>
      </c>
      <c r="C3121" s="480" t="s">
        <v>262</v>
      </c>
      <c r="D3121" s="481">
        <v>11220</v>
      </c>
      <c r="E3121" s="479" t="s">
        <v>1189</v>
      </c>
    </row>
    <row r="3122" spans="1:5" ht="26.2" customHeight="1" x14ac:dyDescent="0.25">
      <c r="A3122" s="478" t="s">
        <v>9374</v>
      </c>
      <c r="B3122" s="479" t="s">
        <v>9375</v>
      </c>
      <c r="C3122" s="480" t="s">
        <v>257</v>
      </c>
      <c r="D3122" s="481">
        <v>150</v>
      </c>
      <c r="E3122" s="479" t="s">
        <v>9376</v>
      </c>
    </row>
    <row r="3123" spans="1:5" ht="26.2" customHeight="1" x14ac:dyDescent="0.25">
      <c r="A3123" s="478" t="s">
        <v>9377</v>
      </c>
      <c r="B3123" s="479" t="s">
        <v>9375</v>
      </c>
      <c r="C3123" s="480" t="s">
        <v>262</v>
      </c>
      <c r="D3123" s="481">
        <v>33</v>
      </c>
      <c r="E3123" s="479" t="s">
        <v>9376</v>
      </c>
    </row>
    <row r="3124" spans="1:5" ht="26.2" customHeight="1" x14ac:dyDescent="0.25">
      <c r="A3124" s="478" t="s">
        <v>9378</v>
      </c>
      <c r="B3124" s="479" t="s">
        <v>9379</v>
      </c>
      <c r="C3124" s="480" t="s">
        <v>257</v>
      </c>
      <c r="D3124" s="481">
        <v>150</v>
      </c>
      <c r="E3124" s="479" t="s">
        <v>9376</v>
      </c>
    </row>
    <row r="3125" spans="1:5" ht="26.2" customHeight="1" x14ac:dyDescent="0.25">
      <c r="A3125" s="478" t="s">
        <v>9380</v>
      </c>
      <c r="B3125" s="479" t="s">
        <v>9379</v>
      </c>
      <c r="C3125" s="480" t="s">
        <v>262</v>
      </c>
      <c r="D3125" s="481">
        <v>33</v>
      </c>
      <c r="E3125" s="479" t="s">
        <v>9376</v>
      </c>
    </row>
    <row r="3126" spans="1:5" ht="26.2" customHeight="1" x14ac:dyDescent="0.25">
      <c r="A3126" s="478" t="s">
        <v>9381</v>
      </c>
      <c r="B3126" s="479" t="s">
        <v>9382</v>
      </c>
      <c r="C3126" s="480" t="s">
        <v>257</v>
      </c>
      <c r="D3126" s="481">
        <v>150</v>
      </c>
      <c r="E3126" s="479" t="s">
        <v>9376</v>
      </c>
    </row>
    <row r="3127" spans="1:5" ht="26.2" customHeight="1" x14ac:dyDescent="0.25">
      <c r="A3127" s="478" t="s">
        <v>9383</v>
      </c>
      <c r="B3127" s="479" t="s">
        <v>9382</v>
      </c>
      <c r="C3127" s="480" t="s">
        <v>262</v>
      </c>
      <c r="D3127" s="481">
        <v>33</v>
      </c>
      <c r="E3127" s="479" t="s">
        <v>9376</v>
      </c>
    </row>
    <row r="3128" spans="1:5" ht="26.2" customHeight="1" x14ac:dyDescent="0.25">
      <c r="A3128" s="478" t="s">
        <v>9384</v>
      </c>
      <c r="B3128" s="479" t="s">
        <v>9385</v>
      </c>
      <c r="C3128" s="480" t="s">
        <v>257</v>
      </c>
      <c r="D3128" s="481">
        <v>150</v>
      </c>
      <c r="E3128" s="479" t="s">
        <v>9376</v>
      </c>
    </row>
    <row r="3129" spans="1:5" ht="26.2" customHeight="1" x14ac:dyDescent="0.25">
      <c r="A3129" s="478" t="s">
        <v>9386</v>
      </c>
      <c r="B3129" s="479" t="s">
        <v>9385</v>
      </c>
      <c r="C3129" s="480" t="s">
        <v>262</v>
      </c>
      <c r="D3129" s="481">
        <v>33</v>
      </c>
      <c r="E3129" s="479" t="s">
        <v>9376</v>
      </c>
    </row>
    <row r="3130" spans="1:5" ht="26.2" customHeight="1" x14ac:dyDescent="0.25">
      <c r="A3130" s="478" t="s">
        <v>9387</v>
      </c>
      <c r="B3130" s="479" t="s">
        <v>9388</v>
      </c>
      <c r="C3130" s="480" t="s">
        <v>257</v>
      </c>
      <c r="D3130" s="481">
        <v>150</v>
      </c>
      <c r="E3130" s="479" t="s">
        <v>9376</v>
      </c>
    </row>
    <row r="3131" spans="1:5" ht="26.2" customHeight="1" x14ac:dyDescent="0.25">
      <c r="A3131" s="478" t="s">
        <v>9389</v>
      </c>
      <c r="B3131" s="479" t="s">
        <v>9388</v>
      </c>
      <c r="C3131" s="480" t="s">
        <v>262</v>
      </c>
      <c r="D3131" s="481">
        <v>33</v>
      </c>
      <c r="E3131" s="479" t="s">
        <v>9376</v>
      </c>
    </row>
    <row r="3132" spans="1:5" ht="26.2" customHeight="1" x14ac:dyDescent="0.25">
      <c r="A3132" s="478" t="s">
        <v>9390</v>
      </c>
      <c r="B3132" s="479" t="s">
        <v>9391</v>
      </c>
      <c r="C3132" s="480" t="s">
        <v>257</v>
      </c>
      <c r="D3132" s="481">
        <v>150</v>
      </c>
      <c r="E3132" s="479" t="s">
        <v>9376</v>
      </c>
    </row>
    <row r="3133" spans="1:5" ht="26.2" customHeight="1" x14ac:dyDescent="0.25">
      <c r="A3133" s="478" t="s">
        <v>9392</v>
      </c>
      <c r="B3133" s="479" t="s">
        <v>9391</v>
      </c>
      <c r="C3133" s="480" t="s">
        <v>262</v>
      </c>
      <c r="D3133" s="481">
        <v>33</v>
      </c>
      <c r="E3133" s="479" t="s">
        <v>9376</v>
      </c>
    </row>
    <row r="3134" spans="1:5" ht="26.2" customHeight="1" x14ac:dyDescent="0.25">
      <c r="A3134" s="478" t="s">
        <v>9393</v>
      </c>
      <c r="B3134" s="479" t="s">
        <v>9394</v>
      </c>
      <c r="C3134" s="480" t="s">
        <v>257</v>
      </c>
      <c r="D3134" s="481">
        <v>150</v>
      </c>
      <c r="E3134" s="479" t="s">
        <v>9376</v>
      </c>
    </row>
    <row r="3135" spans="1:5" ht="26.2" customHeight="1" x14ac:dyDescent="0.25">
      <c r="A3135" s="478" t="s">
        <v>9395</v>
      </c>
      <c r="B3135" s="479" t="s">
        <v>9394</v>
      </c>
      <c r="C3135" s="480" t="s">
        <v>262</v>
      </c>
      <c r="D3135" s="481">
        <v>33</v>
      </c>
      <c r="E3135" s="479" t="s">
        <v>9376</v>
      </c>
    </row>
    <row r="3136" spans="1:5" ht="26.2" customHeight="1" x14ac:dyDescent="0.25">
      <c r="A3136" s="478" t="s">
        <v>9396</v>
      </c>
      <c r="B3136" s="479" t="s">
        <v>9397</v>
      </c>
      <c r="C3136" s="480" t="s">
        <v>257</v>
      </c>
      <c r="D3136" s="481">
        <v>150</v>
      </c>
      <c r="E3136" s="479" t="s">
        <v>9376</v>
      </c>
    </row>
    <row r="3137" spans="1:5" ht="26.2" customHeight="1" x14ac:dyDescent="0.25">
      <c r="A3137" s="478" t="s">
        <v>9398</v>
      </c>
      <c r="B3137" s="479" t="s">
        <v>9397</v>
      </c>
      <c r="C3137" s="480" t="s">
        <v>262</v>
      </c>
      <c r="D3137" s="481">
        <v>33</v>
      </c>
      <c r="E3137" s="479" t="s">
        <v>9376</v>
      </c>
    </row>
    <row r="3138" spans="1:5" ht="26.2" customHeight="1" x14ac:dyDescent="0.25">
      <c r="A3138" s="478" t="s">
        <v>9399</v>
      </c>
      <c r="B3138" s="479" t="s">
        <v>9400</v>
      </c>
      <c r="C3138" s="480" t="s">
        <v>257</v>
      </c>
      <c r="D3138" s="481">
        <v>150</v>
      </c>
      <c r="E3138" s="479" t="s">
        <v>9376</v>
      </c>
    </row>
    <row r="3139" spans="1:5" ht="26.2" customHeight="1" x14ac:dyDescent="0.25">
      <c r="A3139" s="478" t="s">
        <v>9401</v>
      </c>
      <c r="B3139" s="479" t="s">
        <v>9400</v>
      </c>
      <c r="C3139" s="480" t="s">
        <v>262</v>
      </c>
      <c r="D3139" s="481">
        <v>33</v>
      </c>
      <c r="E3139" s="479" t="s">
        <v>9376</v>
      </c>
    </row>
    <row r="3140" spans="1:5" ht="26.2" customHeight="1" x14ac:dyDescent="0.25">
      <c r="A3140" s="478" t="s">
        <v>9402</v>
      </c>
      <c r="B3140" s="479" t="s">
        <v>9403</v>
      </c>
      <c r="C3140" s="480" t="s">
        <v>256</v>
      </c>
      <c r="D3140" s="481">
        <v>12500</v>
      </c>
      <c r="E3140" s="479" t="s">
        <v>5516</v>
      </c>
    </row>
    <row r="3141" spans="1:5" ht="26.2" customHeight="1" x14ac:dyDescent="0.25">
      <c r="A3141" s="478" t="s">
        <v>9404</v>
      </c>
      <c r="B3141" s="479" t="s">
        <v>9403</v>
      </c>
      <c r="C3141" s="480" t="s">
        <v>262</v>
      </c>
      <c r="D3141" s="481">
        <v>2750</v>
      </c>
      <c r="E3141" s="479" t="s">
        <v>5516</v>
      </c>
    </row>
    <row r="3142" spans="1:5" ht="26.2" customHeight="1" x14ac:dyDescent="0.25">
      <c r="A3142" s="478" t="s">
        <v>9405</v>
      </c>
      <c r="B3142" s="479" t="s">
        <v>9406</v>
      </c>
      <c r="C3142" s="480" t="s">
        <v>256</v>
      </c>
      <c r="D3142" s="481">
        <v>30000</v>
      </c>
      <c r="E3142" s="479" t="s">
        <v>5516</v>
      </c>
    </row>
    <row r="3143" spans="1:5" ht="26.2" customHeight="1" x14ac:dyDescent="0.25">
      <c r="A3143" s="478" t="s">
        <v>9407</v>
      </c>
      <c r="B3143" s="479" t="s">
        <v>9406</v>
      </c>
      <c r="C3143" s="480" t="s">
        <v>262</v>
      </c>
      <c r="D3143" s="481">
        <v>6600</v>
      </c>
      <c r="E3143" s="479" t="s">
        <v>5516</v>
      </c>
    </row>
    <row r="3144" spans="1:5" ht="26.2" customHeight="1" x14ac:dyDescent="0.25">
      <c r="A3144" s="478" t="s">
        <v>9408</v>
      </c>
      <c r="B3144" s="479" t="s">
        <v>9409</v>
      </c>
      <c r="C3144" s="480" t="s">
        <v>256</v>
      </c>
      <c r="D3144" s="481">
        <v>14000</v>
      </c>
      <c r="E3144" s="479" t="s">
        <v>5525</v>
      </c>
    </row>
    <row r="3145" spans="1:5" ht="26.2" customHeight="1" x14ac:dyDescent="0.25">
      <c r="A3145" s="478" t="s">
        <v>9410</v>
      </c>
      <c r="B3145" s="479" t="s">
        <v>9409</v>
      </c>
      <c r="C3145" s="480" t="s">
        <v>262</v>
      </c>
      <c r="D3145" s="481">
        <v>3080</v>
      </c>
      <c r="E3145" s="479" t="s">
        <v>5525</v>
      </c>
    </row>
    <row r="3146" spans="1:5" ht="26.2" customHeight="1" x14ac:dyDescent="0.25">
      <c r="A3146" s="478" t="s">
        <v>9411</v>
      </c>
      <c r="B3146" s="479" t="s">
        <v>9412</v>
      </c>
      <c r="C3146" s="480" t="s">
        <v>257</v>
      </c>
      <c r="D3146" s="481">
        <v>688.53</v>
      </c>
      <c r="E3146" s="479" t="s">
        <v>9413</v>
      </c>
    </row>
    <row r="3147" spans="1:5" ht="26.2" customHeight="1" x14ac:dyDescent="0.25">
      <c r="A3147" s="478" t="s">
        <v>9414</v>
      </c>
      <c r="B3147" s="479" t="s">
        <v>9412</v>
      </c>
      <c r="C3147" s="480" t="s">
        <v>262</v>
      </c>
      <c r="D3147" s="481">
        <v>151.47999999999999</v>
      </c>
      <c r="E3147" s="479" t="s">
        <v>9413</v>
      </c>
    </row>
    <row r="3148" spans="1:5" ht="26.2" customHeight="1" x14ac:dyDescent="0.25">
      <c r="A3148" s="478" t="s">
        <v>9415</v>
      </c>
      <c r="B3148" s="479" t="s">
        <v>9416</v>
      </c>
      <c r="C3148" s="480" t="s">
        <v>257</v>
      </c>
      <c r="D3148" s="481">
        <v>688.53</v>
      </c>
      <c r="E3148" s="479" t="s">
        <v>9413</v>
      </c>
    </row>
    <row r="3149" spans="1:5" ht="26.2" customHeight="1" x14ac:dyDescent="0.25">
      <c r="A3149" s="478" t="s">
        <v>9417</v>
      </c>
      <c r="B3149" s="479" t="s">
        <v>9416</v>
      </c>
      <c r="C3149" s="480" t="s">
        <v>262</v>
      </c>
      <c r="D3149" s="481">
        <v>151.47999999999999</v>
      </c>
      <c r="E3149" s="479" t="s">
        <v>9413</v>
      </c>
    </row>
    <row r="3150" spans="1:5" ht="26.2" customHeight="1" x14ac:dyDescent="0.25">
      <c r="A3150" s="478" t="s">
        <v>9418</v>
      </c>
      <c r="B3150" s="479" t="s">
        <v>9419</v>
      </c>
      <c r="C3150" s="480" t="s">
        <v>267</v>
      </c>
      <c r="D3150" s="481">
        <v>50000</v>
      </c>
      <c r="E3150" s="479" t="s">
        <v>5998</v>
      </c>
    </row>
    <row r="3151" spans="1:5" ht="26.2" customHeight="1" x14ac:dyDescent="0.25">
      <c r="A3151" s="864" t="s">
        <v>9420</v>
      </c>
      <c r="B3151" s="865" t="s">
        <v>9421</v>
      </c>
      <c r="C3151" s="866" t="s">
        <v>257</v>
      </c>
      <c r="D3151" s="867">
        <v>480</v>
      </c>
      <c r="E3151" s="865" t="s">
        <v>4894</v>
      </c>
    </row>
    <row r="3152" spans="1:5" ht="26.2" customHeight="1" x14ac:dyDescent="0.25">
      <c r="A3152" s="493" t="s">
        <v>9422</v>
      </c>
      <c r="B3152" s="861" t="s">
        <v>9421</v>
      </c>
      <c r="C3152" s="862" t="s">
        <v>262</v>
      </c>
      <c r="D3152" s="863">
        <v>105.6</v>
      </c>
      <c r="E3152" s="861" t="s">
        <v>4894</v>
      </c>
    </row>
    <row r="3153" spans="1:5" ht="26.2" customHeight="1" x14ac:dyDescent="0.25">
      <c r="A3153" s="478" t="s">
        <v>9423</v>
      </c>
      <c r="B3153" s="479" t="s">
        <v>9424</v>
      </c>
      <c r="C3153" s="480" t="s">
        <v>5031</v>
      </c>
      <c r="D3153" s="481">
        <v>11141.44</v>
      </c>
      <c r="E3153" s="479" t="s">
        <v>5530</v>
      </c>
    </row>
    <row r="3154" spans="1:5" ht="26.2" customHeight="1" x14ac:dyDescent="0.25">
      <c r="A3154" s="478" t="s">
        <v>9425</v>
      </c>
      <c r="B3154" s="479" t="s">
        <v>9424</v>
      </c>
      <c r="C3154" s="480" t="s">
        <v>3154</v>
      </c>
      <c r="D3154" s="481">
        <v>445.66</v>
      </c>
      <c r="E3154" s="479" t="s">
        <v>5530</v>
      </c>
    </row>
    <row r="3155" spans="1:5" ht="26.2" customHeight="1" x14ac:dyDescent="0.25">
      <c r="A3155" s="478" t="s">
        <v>9426</v>
      </c>
      <c r="B3155" s="479" t="s">
        <v>9427</v>
      </c>
      <c r="C3155" s="480" t="s">
        <v>5031</v>
      </c>
      <c r="D3155" s="481">
        <v>2992.88</v>
      </c>
      <c r="E3155" s="479" t="s">
        <v>5530</v>
      </c>
    </row>
    <row r="3156" spans="1:5" ht="26.2" customHeight="1" x14ac:dyDescent="0.25">
      <c r="A3156" s="478" t="s">
        <v>9428</v>
      </c>
      <c r="B3156" s="479" t="s">
        <v>9427</v>
      </c>
      <c r="C3156" s="480" t="s">
        <v>3154</v>
      </c>
      <c r="D3156" s="481">
        <v>119.72</v>
      </c>
      <c r="E3156" s="479" t="s">
        <v>5530</v>
      </c>
    </row>
    <row r="3157" spans="1:5" ht="26.2" customHeight="1" x14ac:dyDescent="0.25">
      <c r="A3157" s="478" t="s">
        <v>9429</v>
      </c>
      <c r="B3157" s="479" t="s">
        <v>9430</v>
      </c>
      <c r="C3157" s="480" t="s">
        <v>258</v>
      </c>
      <c r="D3157" s="481">
        <v>75</v>
      </c>
      <c r="E3157" s="479" t="s">
        <v>9431</v>
      </c>
    </row>
    <row r="3158" spans="1:5" ht="26.2" customHeight="1" x14ac:dyDescent="0.25">
      <c r="A3158" s="478" t="s">
        <v>9432</v>
      </c>
      <c r="B3158" s="479" t="s">
        <v>9433</v>
      </c>
      <c r="C3158" s="480" t="s">
        <v>262</v>
      </c>
      <c r="D3158" s="481">
        <v>16.5</v>
      </c>
      <c r="E3158" s="479" t="s">
        <v>9431</v>
      </c>
    </row>
    <row r="3159" spans="1:5" ht="26.2" customHeight="1" x14ac:dyDescent="0.25">
      <c r="A3159" s="478" t="s">
        <v>9434</v>
      </c>
      <c r="B3159" s="479" t="s">
        <v>9435</v>
      </c>
      <c r="C3159" s="480" t="s">
        <v>8</v>
      </c>
      <c r="D3159" s="481">
        <v>17283.240000000002</v>
      </c>
      <c r="E3159" s="479" t="s">
        <v>5998</v>
      </c>
    </row>
    <row r="3160" spans="1:5" ht="26.2" customHeight="1" x14ac:dyDescent="0.25">
      <c r="A3160" s="478" t="s">
        <v>9436</v>
      </c>
      <c r="B3160" s="479" t="s">
        <v>9437</v>
      </c>
      <c r="C3160" s="480" t="s">
        <v>256</v>
      </c>
      <c r="D3160" s="481">
        <v>16393.439999999999</v>
      </c>
      <c r="E3160" s="479" t="s">
        <v>696</v>
      </c>
    </row>
    <row r="3161" spans="1:5" ht="26.2" customHeight="1" x14ac:dyDescent="0.25">
      <c r="A3161" s="478" t="s">
        <v>9438</v>
      </c>
      <c r="B3161" s="479" t="s">
        <v>9439</v>
      </c>
      <c r="C3161" s="480" t="s">
        <v>262</v>
      </c>
      <c r="D3161" s="481">
        <v>3606.56</v>
      </c>
      <c r="E3161" s="479" t="s">
        <v>696</v>
      </c>
    </row>
    <row r="3162" spans="1:5" ht="26.2" customHeight="1" x14ac:dyDescent="0.25">
      <c r="A3162" s="478" t="s">
        <v>9440</v>
      </c>
      <c r="B3162" s="479" t="s">
        <v>9441</v>
      </c>
      <c r="C3162" s="480" t="s">
        <v>268</v>
      </c>
      <c r="D3162" s="481">
        <v>59293.74</v>
      </c>
      <c r="E3162" s="479" t="s">
        <v>714</v>
      </c>
    </row>
    <row r="3163" spans="1:5" ht="26.2" customHeight="1" x14ac:dyDescent="0.25">
      <c r="A3163" s="478" t="s">
        <v>9442</v>
      </c>
      <c r="B3163" s="479" t="s">
        <v>9443</v>
      </c>
      <c r="C3163" s="480" t="s">
        <v>268</v>
      </c>
      <c r="D3163" s="481">
        <v>936677.11</v>
      </c>
      <c r="E3163" s="479" t="s">
        <v>714</v>
      </c>
    </row>
    <row r="3164" spans="1:5" ht="26.2" customHeight="1" x14ac:dyDescent="0.25">
      <c r="A3164" s="478" t="s">
        <v>9444</v>
      </c>
      <c r="B3164" s="479" t="s">
        <v>9445</v>
      </c>
      <c r="C3164" s="480" t="s">
        <v>257</v>
      </c>
      <c r="D3164" s="481">
        <v>4125</v>
      </c>
      <c r="E3164" s="479" t="s">
        <v>9446</v>
      </c>
    </row>
    <row r="3165" spans="1:5" ht="26.2" customHeight="1" x14ac:dyDescent="0.25">
      <c r="A3165" s="478" t="s">
        <v>9447</v>
      </c>
      <c r="B3165" s="479" t="s">
        <v>9448</v>
      </c>
      <c r="C3165" s="480" t="s">
        <v>262</v>
      </c>
      <c r="D3165" s="481">
        <v>907.5</v>
      </c>
      <c r="E3165" s="479" t="s">
        <v>9446</v>
      </c>
    </row>
    <row r="3166" spans="1:5" ht="26.2" customHeight="1" x14ac:dyDescent="0.25">
      <c r="A3166" s="478" t="s">
        <v>9449</v>
      </c>
      <c r="B3166" s="479" t="s">
        <v>9450</v>
      </c>
      <c r="C3166" s="480" t="s">
        <v>257</v>
      </c>
      <c r="D3166" s="481">
        <v>570</v>
      </c>
      <c r="E3166" s="479" t="s">
        <v>3802</v>
      </c>
    </row>
    <row r="3167" spans="1:5" ht="26.2" customHeight="1" x14ac:dyDescent="0.25">
      <c r="A3167" s="478" t="s">
        <v>9451</v>
      </c>
      <c r="B3167" s="479" t="s">
        <v>9452</v>
      </c>
      <c r="C3167" s="480" t="s">
        <v>262</v>
      </c>
      <c r="D3167" s="481">
        <v>125.4</v>
      </c>
      <c r="E3167" s="479" t="s">
        <v>3802</v>
      </c>
    </row>
    <row r="3168" spans="1:5" ht="26.2" customHeight="1" x14ac:dyDescent="0.25">
      <c r="A3168" s="478" t="s">
        <v>9453</v>
      </c>
      <c r="B3168" s="479" t="s">
        <v>9454</v>
      </c>
      <c r="C3168" s="480" t="s">
        <v>257</v>
      </c>
      <c r="D3168" s="481">
        <v>1300</v>
      </c>
      <c r="E3168" s="479" t="s">
        <v>1323</v>
      </c>
    </row>
    <row r="3169" spans="1:5" ht="26.2" customHeight="1" x14ac:dyDescent="0.25">
      <c r="A3169" s="478" t="s">
        <v>9455</v>
      </c>
      <c r="B3169" s="479" t="s">
        <v>9456</v>
      </c>
      <c r="C3169" s="480" t="s">
        <v>262</v>
      </c>
      <c r="D3169" s="481">
        <v>286</v>
      </c>
      <c r="E3169" s="479" t="s">
        <v>1323</v>
      </c>
    </row>
    <row r="3170" spans="1:5" ht="26.2" customHeight="1" x14ac:dyDescent="0.25">
      <c r="A3170" s="478" t="s">
        <v>9457</v>
      </c>
      <c r="B3170" s="479" t="s">
        <v>3853</v>
      </c>
      <c r="C3170" s="480" t="s">
        <v>256</v>
      </c>
      <c r="D3170" s="481">
        <v>5000</v>
      </c>
      <c r="E3170" s="479" t="s">
        <v>9458</v>
      </c>
    </row>
    <row r="3171" spans="1:5" ht="26.2" customHeight="1" x14ac:dyDescent="0.25">
      <c r="A3171" s="478" t="s">
        <v>9459</v>
      </c>
      <c r="B3171" s="479" t="s">
        <v>3856</v>
      </c>
      <c r="C3171" s="480" t="s">
        <v>262</v>
      </c>
      <c r="D3171" s="481">
        <v>1100</v>
      </c>
      <c r="E3171" s="479" t="s">
        <v>9458</v>
      </c>
    </row>
    <row r="3172" spans="1:5" ht="26.2" customHeight="1" x14ac:dyDescent="0.25">
      <c r="A3172" s="478" t="s">
        <v>9460</v>
      </c>
      <c r="B3172" s="479" t="s">
        <v>9461</v>
      </c>
      <c r="C3172" s="480" t="s">
        <v>257</v>
      </c>
      <c r="D3172" s="481">
        <v>170</v>
      </c>
      <c r="E3172" s="479" t="s">
        <v>9462</v>
      </c>
    </row>
    <row r="3173" spans="1:5" ht="26.2" customHeight="1" x14ac:dyDescent="0.25">
      <c r="A3173" s="478" t="s">
        <v>9463</v>
      </c>
      <c r="B3173" s="479" t="s">
        <v>9461</v>
      </c>
      <c r="C3173" s="480" t="s">
        <v>262</v>
      </c>
      <c r="D3173" s="481">
        <v>37.4</v>
      </c>
      <c r="E3173" s="479" t="s">
        <v>9462</v>
      </c>
    </row>
    <row r="3174" spans="1:5" ht="26.2" customHeight="1" x14ac:dyDescent="0.25">
      <c r="A3174" s="478" t="s">
        <v>9464</v>
      </c>
      <c r="B3174" s="479" t="s">
        <v>9465</v>
      </c>
      <c r="C3174" s="480" t="s">
        <v>257</v>
      </c>
      <c r="D3174" s="481">
        <v>1615</v>
      </c>
      <c r="E3174" s="479" t="s">
        <v>9462</v>
      </c>
    </row>
    <row r="3175" spans="1:5" ht="26.2" customHeight="1" x14ac:dyDescent="0.25">
      <c r="A3175" s="478" t="s">
        <v>9466</v>
      </c>
      <c r="B3175" s="479" t="s">
        <v>9465</v>
      </c>
      <c r="C3175" s="480" t="s">
        <v>262</v>
      </c>
      <c r="D3175" s="481">
        <v>355.3</v>
      </c>
      <c r="E3175" s="479" t="s">
        <v>9462</v>
      </c>
    </row>
    <row r="3176" spans="1:5" ht="26.2" customHeight="1" x14ac:dyDescent="0.25">
      <c r="A3176" s="478" t="s">
        <v>9467</v>
      </c>
      <c r="B3176" s="479" t="s">
        <v>9468</v>
      </c>
      <c r="C3176" s="480" t="s">
        <v>256</v>
      </c>
      <c r="D3176" s="481">
        <v>28000</v>
      </c>
      <c r="E3176" s="479" t="s">
        <v>8583</v>
      </c>
    </row>
    <row r="3177" spans="1:5" ht="26.2" customHeight="1" x14ac:dyDescent="0.25">
      <c r="A3177" s="478" t="s">
        <v>9469</v>
      </c>
      <c r="B3177" s="479" t="s">
        <v>9468</v>
      </c>
      <c r="C3177" s="480" t="s">
        <v>262</v>
      </c>
      <c r="D3177" s="481">
        <v>6160</v>
      </c>
      <c r="E3177" s="479" t="s">
        <v>8583</v>
      </c>
    </row>
    <row r="3178" spans="1:5" ht="26.2" customHeight="1" x14ac:dyDescent="0.25">
      <c r="A3178" s="478" t="s">
        <v>9470</v>
      </c>
      <c r="B3178" s="479" t="s">
        <v>9471</v>
      </c>
      <c r="C3178" s="480" t="s">
        <v>256</v>
      </c>
      <c r="D3178" s="481">
        <v>15000</v>
      </c>
      <c r="E3178" s="479" t="s">
        <v>9472</v>
      </c>
    </row>
    <row r="3179" spans="1:5" ht="26.2" customHeight="1" x14ac:dyDescent="0.25">
      <c r="A3179" s="478" t="s">
        <v>9473</v>
      </c>
      <c r="B3179" s="479" t="s">
        <v>9474</v>
      </c>
      <c r="C3179" s="480" t="s">
        <v>268</v>
      </c>
      <c r="D3179" s="481">
        <v>600000</v>
      </c>
      <c r="E3179" s="479" t="s">
        <v>1684</v>
      </c>
    </row>
    <row r="3180" spans="1:5" ht="26.2" customHeight="1" x14ac:dyDescent="0.25">
      <c r="A3180" s="478" t="s">
        <v>9475</v>
      </c>
      <c r="B3180" s="479" t="s">
        <v>3853</v>
      </c>
      <c r="C3180" s="480" t="s">
        <v>256</v>
      </c>
      <c r="D3180" s="481">
        <v>10000</v>
      </c>
      <c r="E3180" s="479" t="s">
        <v>5444</v>
      </c>
    </row>
    <row r="3181" spans="1:5" ht="26.2" customHeight="1" x14ac:dyDescent="0.25">
      <c r="A3181" s="478" t="s">
        <v>9476</v>
      </c>
      <c r="B3181" s="479" t="s">
        <v>9477</v>
      </c>
      <c r="C3181" s="480" t="s">
        <v>1565</v>
      </c>
      <c r="D3181" s="481">
        <v>37500</v>
      </c>
      <c r="E3181" s="479" t="s">
        <v>3726</v>
      </c>
    </row>
    <row r="3182" spans="1:5" ht="26.2" customHeight="1" x14ac:dyDescent="0.25">
      <c r="A3182" s="478" t="s">
        <v>9478</v>
      </c>
      <c r="B3182" s="479" t="s">
        <v>3856</v>
      </c>
      <c r="C3182" s="480" t="s">
        <v>262</v>
      </c>
      <c r="D3182" s="481">
        <v>2200</v>
      </c>
      <c r="E3182" s="479" t="s">
        <v>5444</v>
      </c>
    </row>
    <row r="3183" spans="1:5" ht="26.2" customHeight="1" x14ac:dyDescent="0.25">
      <c r="A3183" s="478" t="s">
        <v>9479</v>
      </c>
      <c r="B3183" s="479" t="s">
        <v>9480</v>
      </c>
      <c r="C3183" s="480" t="s">
        <v>258</v>
      </c>
      <c r="D3183" s="481">
        <v>3461.5</v>
      </c>
      <c r="E3183" s="479" t="s">
        <v>1222</v>
      </c>
    </row>
    <row r="3184" spans="1:5" ht="26.2" customHeight="1" x14ac:dyDescent="0.25">
      <c r="A3184" s="478" t="s">
        <v>9481</v>
      </c>
      <c r="B3184" s="479" t="s">
        <v>9482</v>
      </c>
      <c r="C3184" s="480" t="s">
        <v>258</v>
      </c>
      <c r="D3184" s="481">
        <v>435</v>
      </c>
      <c r="E3184" s="479" t="s">
        <v>1100</v>
      </c>
    </row>
    <row r="3185" spans="1:5" ht="26.2" customHeight="1" x14ac:dyDescent="0.25">
      <c r="A3185" s="478" t="s">
        <v>9483</v>
      </c>
      <c r="B3185" s="479" t="s">
        <v>9484</v>
      </c>
      <c r="C3185" s="480" t="s">
        <v>256</v>
      </c>
      <c r="D3185" s="481">
        <v>1000</v>
      </c>
      <c r="E3185" s="479" t="s">
        <v>5236</v>
      </c>
    </row>
    <row r="3186" spans="1:5" ht="26.2" customHeight="1" x14ac:dyDescent="0.25">
      <c r="A3186" s="478" t="s">
        <v>9485</v>
      </c>
      <c r="B3186" s="479" t="s">
        <v>9486</v>
      </c>
      <c r="C3186" s="480" t="s">
        <v>262</v>
      </c>
      <c r="D3186" s="481">
        <v>220</v>
      </c>
      <c r="E3186" s="479" t="s">
        <v>5236</v>
      </c>
    </row>
    <row r="3187" spans="1:5" ht="26.2" customHeight="1" x14ac:dyDescent="0.25">
      <c r="A3187" s="478" t="s">
        <v>9487</v>
      </c>
      <c r="B3187" s="479" t="s">
        <v>9488</v>
      </c>
      <c r="C3187" s="480" t="s">
        <v>256</v>
      </c>
      <c r="D3187" s="481">
        <v>5000</v>
      </c>
      <c r="E3187" s="479" t="s">
        <v>9489</v>
      </c>
    </row>
    <row r="3188" spans="1:5" ht="26.2" customHeight="1" x14ac:dyDescent="0.25">
      <c r="A3188" s="478" t="s">
        <v>9490</v>
      </c>
      <c r="B3188" s="479" t="s">
        <v>9491</v>
      </c>
      <c r="C3188" s="480" t="s">
        <v>262</v>
      </c>
      <c r="D3188" s="481">
        <v>1100</v>
      </c>
      <c r="E3188" s="479" t="s">
        <v>9489</v>
      </c>
    </row>
    <row r="3189" spans="1:5" ht="26.2" customHeight="1" x14ac:dyDescent="0.25">
      <c r="A3189" s="478" t="s">
        <v>9492</v>
      </c>
      <c r="B3189" s="479" t="s">
        <v>9493</v>
      </c>
      <c r="C3189" s="480" t="s">
        <v>256</v>
      </c>
      <c r="D3189" s="481">
        <v>15000</v>
      </c>
      <c r="E3189" s="479" t="s">
        <v>9494</v>
      </c>
    </row>
    <row r="3190" spans="1:5" ht="26.2" customHeight="1" x14ac:dyDescent="0.25">
      <c r="A3190" s="478" t="s">
        <v>9495</v>
      </c>
      <c r="B3190" s="479" t="s">
        <v>9496</v>
      </c>
      <c r="C3190" s="480" t="s">
        <v>262</v>
      </c>
      <c r="D3190" s="481">
        <v>3300</v>
      </c>
      <c r="E3190" s="479" t="s">
        <v>9494</v>
      </c>
    </row>
    <row r="3191" spans="1:5" ht="26.2" customHeight="1" x14ac:dyDescent="0.25">
      <c r="A3191" s="478" t="s">
        <v>9497</v>
      </c>
      <c r="B3191" s="479" t="s">
        <v>9498</v>
      </c>
      <c r="C3191" s="480" t="s">
        <v>257</v>
      </c>
      <c r="D3191" s="481">
        <v>4800</v>
      </c>
      <c r="E3191" s="479" t="s">
        <v>9499</v>
      </c>
    </row>
    <row r="3192" spans="1:5" ht="26.2" customHeight="1" x14ac:dyDescent="0.25">
      <c r="A3192" s="478" t="s">
        <v>9500</v>
      </c>
      <c r="B3192" s="479" t="s">
        <v>9501</v>
      </c>
      <c r="C3192" s="480" t="s">
        <v>256</v>
      </c>
      <c r="D3192" s="481">
        <v>20000</v>
      </c>
      <c r="E3192" s="479" t="s">
        <v>5522</v>
      </c>
    </row>
    <row r="3193" spans="1:5" ht="26.2" customHeight="1" x14ac:dyDescent="0.25">
      <c r="A3193" s="478" t="s">
        <v>9502</v>
      </c>
      <c r="B3193" s="479" t="s">
        <v>9503</v>
      </c>
      <c r="C3193" s="480" t="s">
        <v>262</v>
      </c>
      <c r="D3193" s="481">
        <v>4400</v>
      </c>
      <c r="E3193" s="479" t="s">
        <v>5522</v>
      </c>
    </row>
    <row r="3194" spans="1:5" ht="26.2" customHeight="1" x14ac:dyDescent="0.25">
      <c r="A3194" s="478" t="s">
        <v>9504</v>
      </c>
      <c r="B3194" s="479" t="s">
        <v>9505</v>
      </c>
      <c r="C3194" s="480" t="s">
        <v>257</v>
      </c>
      <c r="D3194" s="481">
        <v>150</v>
      </c>
      <c r="E3194" s="479" t="s">
        <v>8923</v>
      </c>
    </row>
    <row r="3195" spans="1:5" ht="26.2" customHeight="1" x14ac:dyDescent="0.25">
      <c r="A3195" s="478" t="s">
        <v>9506</v>
      </c>
      <c r="B3195" s="479" t="s">
        <v>9505</v>
      </c>
      <c r="C3195" s="480" t="s">
        <v>262</v>
      </c>
      <c r="D3195" s="481">
        <v>33</v>
      </c>
      <c r="E3195" s="479" t="s">
        <v>8923</v>
      </c>
    </row>
    <row r="3196" spans="1:5" ht="26.2" customHeight="1" x14ac:dyDescent="0.25">
      <c r="A3196" s="478" t="s">
        <v>9507</v>
      </c>
      <c r="B3196" s="479" t="s">
        <v>9508</v>
      </c>
      <c r="C3196" s="480" t="s">
        <v>257</v>
      </c>
      <c r="D3196" s="481">
        <v>150</v>
      </c>
      <c r="E3196" s="479" t="s">
        <v>8923</v>
      </c>
    </row>
    <row r="3197" spans="1:5" ht="26.2" customHeight="1" x14ac:dyDescent="0.25">
      <c r="A3197" s="478" t="s">
        <v>9509</v>
      </c>
      <c r="B3197" s="479" t="s">
        <v>9508</v>
      </c>
      <c r="C3197" s="480" t="s">
        <v>262</v>
      </c>
      <c r="D3197" s="481">
        <v>33</v>
      </c>
      <c r="E3197" s="479" t="s">
        <v>8923</v>
      </c>
    </row>
    <row r="3198" spans="1:5" ht="26.2" customHeight="1" x14ac:dyDescent="0.25">
      <c r="A3198" s="478" t="s">
        <v>9510</v>
      </c>
      <c r="B3198" s="479"/>
      <c r="C3198" s="480" t="s">
        <v>257</v>
      </c>
      <c r="D3198" s="481">
        <v>200</v>
      </c>
      <c r="E3198" s="479" t="s">
        <v>9511</v>
      </c>
    </row>
    <row r="3199" spans="1:5" ht="26.2" customHeight="1" x14ac:dyDescent="0.25">
      <c r="A3199" s="478" t="s">
        <v>9512</v>
      </c>
      <c r="B3199" s="479"/>
      <c r="C3199" s="480" t="s">
        <v>262</v>
      </c>
      <c r="D3199" s="481">
        <v>44</v>
      </c>
      <c r="E3199" s="479" t="s">
        <v>9511</v>
      </c>
    </row>
    <row r="3200" spans="1:5" ht="26.2" customHeight="1" x14ac:dyDescent="0.25">
      <c r="A3200" s="478" t="s">
        <v>9513</v>
      </c>
      <c r="B3200" s="479" t="s">
        <v>9514</v>
      </c>
      <c r="C3200" s="480" t="s">
        <v>256</v>
      </c>
      <c r="D3200" s="481">
        <v>30.5</v>
      </c>
      <c r="E3200" s="479" t="s">
        <v>9515</v>
      </c>
    </row>
    <row r="3201" spans="1:5" ht="26.2" customHeight="1" x14ac:dyDescent="0.25">
      <c r="A3201" s="864" t="s">
        <v>9516</v>
      </c>
      <c r="B3201" s="865" t="s">
        <v>9517</v>
      </c>
      <c r="C3201" s="866" t="s">
        <v>281</v>
      </c>
      <c r="D3201" s="867">
        <v>169.63</v>
      </c>
      <c r="E3201" s="865" t="s">
        <v>5275</v>
      </c>
    </row>
    <row r="3202" spans="1:5" ht="26.2" customHeight="1" x14ac:dyDescent="0.25">
      <c r="A3202" s="493" t="s">
        <v>9518</v>
      </c>
      <c r="B3202" s="861" t="s">
        <v>9519</v>
      </c>
      <c r="C3202" s="862" t="s">
        <v>256</v>
      </c>
      <c r="D3202" s="863">
        <v>6000</v>
      </c>
      <c r="E3202" s="861" t="s">
        <v>5659</v>
      </c>
    </row>
    <row r="3203" spans="1:5" ht="26.2" customHeight="1" x14ac:dyDescent="0.25">
      <c r="A3203" s="478" t="s">
        <v>9520</v>
      </c>
      <c r="B3203" s="479" t="s">
        <v>9521</v>
      </c>
      <c r="C3203" s="480" t="s">
        <v>258</v>
      </c>
      <c r="D3203" s="481">
        <v>40000</v>
      </c>
      <c r="E3203" s="479" t="s">
        <v>9522</v>
      </c>
    </row>
    <row r="3204" spans="1:5" ht="26.2" customHeight="1" x14ac:dyDescent="0.25">
      <c r="A3204" s="478" t="s">
        <v>9523</v>
      </c>
      <c r="B3204" s="479" t="s">
        <v>9524</v>
      </c>
      <c r="C3204" s="480" t="s">
        <v>262</v>
      </c>
      <c r="D3204" s="481">
        <v>8800</v>
      </c>
      <c r="E3204" s="479" t="s">
        <v>9522</v>
      </c>
    </row>
    <row r="3205" spans="1:5" ht="26.2" customHeight="1" x14ac:dyDescent="0.25">
      <c r="A3205" s="478" t="s">
        <v>9525</v>
      </c>
      <c r="B3205" s="479" t="s">
        <v>9526</v>
      </c>
      <c r="C3205" s="480" t="s">
        <v>257</v>
      </c>
      <c r="D3205" s="481">
        <v>500</v>
      </c>
      <c r="E3205" s="479" t="s">
        <v>9527</v>
      </c>
    </row>
    <row r="3206" spans="1:5" ht="26.2" customHeight="1" x14ac:dyDescent="0.25">
      <c r="A3206" s="478" t="s">
        <v>9528</v>
      </c>
      <c r="B3206" s="479" t="s">
        <v>9526</v>
      </c>
      <c r="C3206" s="480" t="s">
        <v>262</v>
      </c>
      <c r="D3206" s="481">
        <v>110</v>
      </c>
      <c r="E3206" s="479" t="s">
        <v>9527</v>
      </c>
    </row>
    <row r="3207" spans="1:5" ht="26.2" customHeight="1" x14ac:dyDescent="0.25">
      <c r="A3207" s="478" t="s">
        <v>9529</v>
      </c>
      <c r="B3207" s="479" t="s">
        <v>9530</v>
      </c>
      <c r="C3207" s="480" t="s">
        <v>257</v>
      </c>
      <c r="D3207" s="481">
        <v>130.4</v>
      </c>
      <c r="E3207" s="479" t="s">
        <v>5416</v>
      </c>
    </row>
    <row r="3208" spans="1:5" ht="26.2" customHeight="1" x14ac:dyDescent="0.25">
      <c r="A3208" s="478" t="s">
        <v>9531</v>
      </c>
      <c r="B3208" s="479" t="s">
        <v>9530</v>
      </c>
      <c r="C3208" s="480" t="s">
        <v>262</v>
      </c>
      <c r="D3208" s="481">
        <v>28.69</v>
      </c>
      <c r="E3208" s="479" t="s">
        <v>5416</v>
      </c>
    </row>
    <row r="3209" spans="1:5" ht="26.2" customHeight="1" x14ac:dyDescent="0.25">
      <c r="A3209" s="478" t="s">
        <v>9532</v>
      </c>
      <c r="B3209" s="479" t="s">
        <v>9530</v>
      </c>
      <c r="C3209" s="480" t="s">
        <v>257</v>
      </c>
      <c r="D3209" s="481">
        <v>85</v>
      </c>
      <c r="E3209" s="479" t="s">
        <v>9533</v>
      </c>
    </row>
    <row r="3210" spans="1:5" ht="26.2" customHeight="1" x14ac:dyDescent="0.25">
      <c r="A3210" s="478" t="s">
        <v>9534</v>
      </c>
      <c r="B3210" s="479" t="s">
        <v>9530</v>
      </c>
      <c r="C3210" s="480" t="s">
        <v>262</v>
      </c>
      <c r="D3210" s="481">
        <v>18.7</v>
      </c>
      <c r="E3210" s="479" t="s">
        <v>9533</v>
      </c>
    </row>
    <row r="3211" spans="1:5" ht="26.2" customHeight="1" x14ac:dyDescent="0.25">
      <c r="A3211" s="478" t="s">
        <v>9535</v>
      </c>
      <c r="B3211" s="479" t="s">
        <v>9536</v>
      </c>
      <c r="C3211" s="480" t="s">
        <v>258</v>
      </c>
      <c r="D3211" s="481">
        <v>160.6</v>
      </c>
      <c r="E3211" s="479" t="s">
        <v>4829</v>
      </c>
    </row>
    <row r="3212" spans="1:5" ht="26.2" customHeight="1" x14ac:dyDescent="0.25">
      <c r="A3212" s="478" t="s">
        <v>9537</v>
      </c>
      <c r="B3212" s="479" t="s">
        <v>9536</v>
      </c>
      <c r="C3212" s="480" t="s">
        <v>262</v>
      </c>
      <c r="D3212" s="481">
        <v>35.33</v>
      </c>
      <c r="E3212" s="479" t="s">
        <v>4829</v>
      </c>
    </row>
    <row r="3213" spans="1:5" ht="26.2" customHeight="1" x14ac:dyDescent="0.25">
      <c r="A3213" s="478" t="s">
        <v>9538</v>
      </c>
      <c r="B3213" s="479" t="s">
        <v>9539</v>
      </c>
      <c r="C3213" s="480" t="s">
        <v>258</v>
      </c>
      <c r="D3213" s="481">
        <v>800</v>
      </c>
      <c r="E3213" s="479" t="s">
        <v>4829</v>
      </c>
    </row>
    <row r="3214" spans="1:5" ht="26.2" customHeight="1" x14ac:dyDescent="0.25">
      <c r="A3214" s="478" t="s">
        <v>9540</v>
      </c>
      <c r="B3214" s="479" t="s">
        <v>9539</v>
      </c>
      <c r="C3214" s="480" t="s">
        <v>262</v>
      </c>
      <c r="D3214" s="481">
        <v>176</v>
      </c>
      <c r="E3214" s="479" t="s">
        <v>4829</v>
      </c>
    </row>
    <row r="3215" spans="1:5" ht="26.2" customHeight="1" x14ac:dyDescent="0.25">
      <c r="A3215" s="478" t="s">
        <v>9541</v>
      </c>
      <c r="B3215" s="479" t="s">
        <v>9542</v>
      </c>
      <c r="C3215" s="480" t="s">
        <v>258</v>
      </c>
      <c r="D3215" s="481">
        <v>330</v>
      </c>
      <c r="E3215" s="479" t="s">
        <v>4829</v>
      </c>
    </row>
    <row r="3216" spans="1:5" ht="26.2" customHeight="1" x14ac:dyDescent="0.25">
      <c r="A3216" s="478" t="s">
        <v>9543</v>
      </c>
      <c r="B3216" s="479" t="s">
        <v>9542</v>
      </c>
      <c r="C3216" s="480" t="s">
        <v>262</v>
      </c>
      <c r="D3216" s="481">
        <v>72.599999999999994</v>
      </c>
      <c r="E3216" s="479" t="s">
        <v>4829</v>
      </c>
    </row>
    <row r="3217" spans="1:5" ht="26.2" customHeight="1" x14ac:dyDescent="0.25">
      <c r="A3217" s="478" t="s">
        <v>9544</v>
      </c>
      <c r="B3217" s="479" t="s">
        <v>9545</v>
      </c>
      <c r="C3217" s="480" t="s">
        <v>258</v>
      </c>
      <c r="D3217" s="481">
        <v>10000</v>
      </c>
      <c r="E3217" s="479" t="s">
        <v>9546</v>
      </c>
    </row>
    <row r="3218" spans="1:5" ht="26.2" customHeight="1" x14ac:dyDescent="0.25">
      <c r="A3218" s="478" t="s">
        <v>9547</v>
      </c>
      <c r="B3218" s="479" t="s">
        <v>9548</v>
      </c>
      <c r="C3218" s="480" t="s">
        <v>259</v>
      </c>
      <c r="D3218" s="481">
        <v>104.66</v>
      </c>
      <c r="E3218" s="479" t="s">
        <v>9549</v>
      </c>
    </row>
    <row r="3219" spans="1:5" ht="26.2" customHeight="1" x14ac:dyDescent="0.25">
      <c r="A3219" s="478" t="s">
        <v>9550</v>
      </c>
      <c r="B3219" s="479" t="s">
        <v>9548</v>
      </c>
      <c r="C3219" s="480" t="s">
        <v>262</v>
      </c>
      <c r="D3219" s="481">
        <v>23.03</v>
      </c>
      <c r="E3219" s="479" t="s">
        <v>9549</v>
      </c>
    </row>
    <row r="3220" spans="1:5" ht="26.2" customHeight="1" x14ac:dyDescent="0.25">
      <c r="A3220" s="478" t="s">
        <v>9551</v>
      </c>
      <c r="B3220" s="479" t="s">
        <v>9552</v>
      </c>
      <c r="C3220" s="480" t="s">
        <v>259</v>
      </c>
      <c r="D3220" s="481">
        <v>5000</v>
      </c>
      <c r="E3220" s="479" t="s">
        <v>5452</v>
      </c>
    </row>
    <row r="3221" spans="1:5" ht="26.2" customHeight="1" x14ac:dyDescent="0.25">
      <c r="A3221" s="478" t="s">
        <v>9553</v>
      </c>
      <c r="B3221" s="479" t="s">
        <v>9552</v>
      </c>
      <c r="C3221" s="480" t="s">
        <v>262</v>
      </c>
      <c r="D3221" s="481">
        <v>1100</v>
      </c>
      <c r="E3221" s="479" t="s">
        <v>5452</v>
      </c>
    </row>
    <row r="3222" spans="1:5" ht="26.2" customHeight="1" x14ac:dyDescent="0.25">
      <c r="A3222" s="478" t="s">
        <v>9554</v>
      </c>
      <c r="B3222" s="479" t="s">
        <v>9555</v>
      </c>
      <c r="C3222" s="480" t="s">
        <v>267</v>
      </c>
      <c r="D3222" s="481">
        <v>18750</v>
      </c>
      <c r="E3222" s="479" t="s">
        <v>2188</v>
      </c>
    </row>
    <row r="3223" spans="1:5" ht="26.2" customHeight="1" x14ac:dyDescent="0.25">
      <c r="A3223" s="478" t="s">
        <v>9556</v>
      </c>
      <c r="B3223" s="479" t="s">
        <v>9557</v>
      </c>
      <c r="C3223" s="480" t="s">
        <v>256</v>
      </c>
      <c r="D3223" s="481">
        <v>5000</v>
      </c>
      <c r="E3223" s="479" t="s">
        <v>2145</v>
      </c>
    </row>
    <row r="3224" spans="1:5" ht="26.2" customHeight="1" x14ac:dyDescent="0.25">
      <c r="A3224" s="478" t="s">
        <v>9558</v>
      </c>
      <c r="B3224" s="479" t="s">
        <v>9559</v>
      </c>
      <c r="C3224" s="480" t="s">
        <v>262</v>
      </c>
      <c r="D3224" s="481">
        <v>1100</v>
      </c>
      <c r="E3224" s="479" t="s">
        <v>2145</v>
      </c>
    </row>
    <row r="3225" spans="1:5" ht="26.2" customHeight="1" x14ac:dyDescent="0.25">
      <c r="A3225" s="478" t="s">
        <v>9560</v>
      </c>
      <c r="B3225" s="479" t="s">
        <v>9561</v>
      </c>
      <c r="C3225" s="480" t="s">
        <v>256</v>
      </c>
      <c r="D3225" s="481">
        <v>32000</v>
      </c>
      <c r="E3225" s="479" t="s">
        <v>974</v>
      </c>
    </row>
    <row r="3226" spans="1:5" ht="26.2" customHeight="1" x14ac:dyDescent="0.25">
      <c r="A3226" s="478" t="s">
        <v>9562</v>
      </c>
      <c r="B3226" s="479" t="s">
        <v>9563</v>
      </c>
      <c r="C3226" s="480" t="s">
        <v>262</v>
      </c>
      <c r="D3226" s="481">
        <v>7040</v>
      </c>
      <c r="E3226" s="479" t="s">
        <v>974</v>
      </c>
    </row>
    <row r="3227" spans="1:5" ht="26.2" customHeight="1" x14ac:dyDescent="0.25">
      <c r="A3227" s="478" t="s">
        <v>9564</v>
      </c>
      <c r="B3227" s="479" t="s">
        <v>9565</v>
      </c>
      <c r="C3227" s="480" t="s">
        <v>275</v>
      </c>
      <c r="D3227" s="481">
        <v>79363.81</v>
      </c>
      <c r="E3227" s="479" t="s">
        <v>1094</v>
      </c>
    </row>
    <row r="3228" spans="1:5" ht="26.2" customHeight="1" x14ac:dyDescent="0.25">
      <c r="A3228" s="478" t="s">
        <v>9566</v>
      </c>
      <c r="B3228" s="479" t="s">
        <v>9567</v>
      </c>
      <c r="C3228" s="480" t="s">
        <v>287</v>
      </c>
      <c r="D3228" s="481">
        <v>1000</v>
      </c>
      <c r="E3228" s="479" t="s">
        <v>9568</v>
      </c>
    </row>
    <row r="3229" spans="1:5" ht="26.2" customHeight="1" x14ac:dyDescent="0.25">
      <c r="A3229" s="478" t="s">
        <v>9569</v>
      </c>
      <c r="B3229" s="479" t="s">
        <v>9570</v>
      </c>
      <c r="C3229" s="480" t="s">
        <v>3976</v>
      </c>
      <c r="D3229" s="481">
        <v>1818.18</v>
      </c>
      <c r="E3229" s="479" t="s">
        <v>9571</v>
      </c>
    </row>
    <row r="3230" spans="1:5" ht="26.2" customHeight="1" x14ac:dyDescent="0.25">
      <c r="A3230" s="478" t="s">
        <v>9572</v>
      </c>
      <c r="B3230" s="479" t="s">
        <v>9570</v>
      </c>
      <c r="C3230" s="480" t="s">
        <v>3154</v>
      </c>
      <c r="D3230" s="481">
        <v>181.82</v>
      </c>
      <c r="E3230" s="479" t="s">
        <v>9571</v>
      </c>
    </row>
    <row r="3231" spans="1:5" ht="26.2" customHeight="1" x14ac:dyDescent="0.25">
      <c r="A3231" s="478" t="s">
        <v>9573</v>
      </c>
      <c r="B3231" s="479" t="s">
        <v>9574</v>
      </c>
      <c r="C3231" s="480" t="s">
        <v>5031</v>
      </c>
      <c r="D3231" s="481">
        <v>949.86</v>
      </c>
      <c r="E3231" s="479" t="s">
        <v>9575</v>
      </c>
    </row>
    <row r="3232" spans="1:5" ht="26.2" customHeight="1" x14ac:dyDescent="0.25">
      <c r="A3232" s="478" t="s">
        <v>9576</v>
      </c>
      <c r="B3232" s="479" t="s">
        <v>9574</v>
      </c>
      <c r="C3232" s="480" t="s">
        <v>3154</v>
      </c>
      <c r="D3232" s="481">
        <v>94.99</v>
      </c>
      <c r="E3232" s="479" t="s">
        <v>9575</v>
      </c>
    </row>
    <row r="3233" spans="1:5" ht="26.2" customHeight="1" x14ac:dyDescent="0.25">
      <c r="A3233" s="478" t="s">
        <v>9577</v>
      </c>
      <c r="B3233" s="479" t="s">
        <v>9578</v>
      </c>
      <c r="C3233" s="480" t="s">
        <v>3666</v>
      </c>
      <c r="D3233" s="481">
        <v>3338.36</v>
      </c>
      <c r="E3233" s="479" t="s">
        <v>8436</v>
      </c>
    </row>
    <row r="3234" spans="1:5" ht="26.2" customHeight="1" x14ac:dyDescent="0.25">
      <c r="A3234" s="478" t="s">
        <v>9579</v>
      </c>
      <c r="B3234" s="479" t="s">
        <v>9578</v>
      </c>
      <c r="C3234" s="480" t="s">
        <v>3154</v>
      </c>
      <c r="D3234" s="481">
        <v>333.84</v>
      </c>
      <c r="E3234" s="479" t="s">
        <v>8436</v>
      </c>
    </row>
    <row r="3235" spans="1:5" ht="26.2" customHeight="1" x14ac:dyDescent="0.25">
      <c r="A3235" s="478" t="s">
        <v>9580</v>
      </c>
      <c r="B3235" s="479" t="s">
        <v>9581</v>
      </c>
      <c r="C3235" s="480" t="s">
        <v>258</v>
      </c>
      <c r="D3235" s="481">
        <v>1147.0999999999999</v>
      </c>
      <c r="E3235" s="479" t="s">
        <v>1100</v>
      </c>
    </row>
    <row r="3236" spans="1:5" ht="26.2" customHeight="1" x14ac:dyDescent="0.25">
      <c r="A3236" s="478" t="s">
        <v>9582</v>
      </c>
      <c r="B3236" s="479" t="s">
        <v>9583</v>
      </c>
      <c r="C3236" s="480" t="s">
        <v>258</v>
      </c>
      <c r="D3236" s="481">
        <v>227.31</v>
      </c>
      <c r="E3236" s="479" t="s">
        <v>1100</v>
      </c>
    </row>
    <row r="3237" spans="1:5" ht="26.2" customHeight="1" x14ac:dyDescent="0.25">
      <c r="A3237" s="478" t="s">
        <v>9584</v>
      </c>
      <c r="B3237" s="479" t="s">
        <v>9585</v>
      </c>
      <c r="C3237" s="480" t="s">
        <v>258</v>
      </c>
      <c r="D3237" s="481">
        <v>63.69</v>
      </c>
      <c r="E3237" s="479" t="s">
        <v>1100</v>
      </c>
    </row>
    <row r="3238" spans="1:5" ht="26.2" customHeight="1" x14ac:dyDescent="0.25">
      <c r="A3238" s="478" t="s">
        <v>9586</v>
      </c>
      <c r="B3238" s="479" t="s">
        <v>9587</v>
      </c>
      <c r="C3238" s="480" t="s">
        <v>258</v>
      </c>
      <c r="D3238" s="481">
        <v>340.08</v>
      </c>
      <c r="E3238" s="479" t="s">
        <v>1100</v>
      </c>
    </row>
    <row r="3239" spans="1:5" ht="26.2" customHeight="1" x14ac:dyDescent="0.25">
      <c r="A3239" s="478" t="s">
        <v>9588</v>
      </c>
      <c r="B3239" s="479" t="s">
        <v>9589</v>
      </c>
      <c r="C3239" s="480" t="s">
        <v>258</v>
      </c>
      <c r="D3239" s="481">
        <v>138.11000000000001</v>
      </c>
      <c r="E3239" s="479" t="s">
        <v>1100</v>
      </c>
    </row>
    <row r="3240" spans="1:5" ht="26.2" customHeight="1" x14ac:dyDescent="0.25">
      <c r="A3240" s="478" t="s">
        <v>9590</v>
      </c>
      <c r="B3240" s="479" t="s">
        <v>9591</v>
      </c>
      <c r="C3240" s="480" t="s">
        <v>258</v>
      </c>
      <c r="D3240" s="481">
        <v>53.28</v>
      </c>
      <c r="E3240" s="479" t="s">
        <v>1100</v>
      </c>
    </row>
    <row r="3241" spans="1:5" ht="26.2" customHeight="1" x14ac:dyDescent="0.25">
      <c r="A3241" s="478" t="s">
        <v>9592</v>
      </c>
      <c r="B3241" s="479" t="s">
        <v>9593</v>
      </c>
      <c r="C3241" s="480" t="s">
        <v>258</v>
      </c>
      <c r="D3241" s="481">
        <v>79.92</v>
      </c>
      <c r="E3241" s="479" t="s">
        <v>1100</v>
      </c>
    </row>
    <row r="3242" spans="1:5" ht="26.2" customHeight="1" x14ac:dyDescent="0.25">
      <c r="A3242" s="478" t="s">
        <v>9594</v>
      </c>
      <c r="B3242" s="479" t="s">
        <v>9595</v>
      </c>
      <c r="C3242" s="480" t="s">
        <v>258</v>
      </c>
      <c r="D3242" s="481">
        <v>170.82</v>
      </c>
      <c r="E3242" s="479" t="s">
        <v>1100</v>
      </c>
    </row>
    <row r="3243" spans="1:5" ht="26.2" customHeight="1" x14ac:dyDescent="0.25">
      <c r="A3243" s="478" t="s">
        <v>9596</v>
      </c>
      <c r="B3243" s="479" t="s">
        <v>9597</v>
      </c>
      <c r="C3243" s="480" t="s">
        <v>258</v>
      </c>
      <c r="D3243" s="481">
        <v>47.46</v>
      </c>
      <c r="E3243" s="479" t="s">
        <v>1100</v>
      </c>
    </row>
    <row r="3244" spans="1:5" ht="26.2" customHeight="1" x14ac:dyDescent="0.25">
      <c r="A3244" s="478" t="s">
        <v>9598</v>
      </c>
      <c r="B3244" s="479" t="s">
        <v>9599</v>
      </c>
      <c r="C3244" s="480" t="s">
        <v>262</v>
      </c>
      <c r="D3244" s="481">
        <v>64.83</v>
      </c>
      <c r="E3244" s="479" t="s">
        <v>1100</v>
      </c>
    </row>
    <row r="3245" spans="1:5" ht="26.2" customHeight="1" x14ac:dyDescent="0.25">
      <c r="A3245" s="478" t="s">
        <v>9600</v>
      </c>
      <c r="B3245" s="479" t="s">
        <v>9601</v>
      </c>
      <c r="C3245" s="480" t="s">
        <v>257</v>
      </c>
      <c r="D3245" s="481">
        <v>1506</v>
      </c>
      <c r="E3245" s="479" t="s">
        <v>3985</v>
      </c>
    </row>
    <row r="3246" spans="1:5" ht="26.2" customHeight="1" x14ac:dyDescent="0.25">
      <c r="A3246" s="478" t="s">
        <v>9602</v>
      </c>
      <c r="B3246" s="479" t="s">
        <v>9603</v>
      </c>
      <c r="C3246" s="480" t="s">
        <v>262</v>
      </c>
      <c r="D3246" s="481">
        <v>331.32</v>
      </c>
      <c r="E3246" s="479" t="s">
        <v>3985</v>
      </c>
    </row>
    <row r="3247" spans="1:5" ht="26.2" customHeight="1" x14ac:dyDescent="0.25">
      <c r="A3247" s="478" t="s">
        <v>9604</v>
      </c>
      <c r="B3247" s="479" t="s">
        <v>9605</v>
      </c>
      <c r="C3247" s="480" t="s">
        <v>257</v>
      </c>
      <c r="D3247" s="481">
        <v>772.8</v>
      </c>
      <c r="E3247" s="479" t="s">
        <v>9606</v>
      </c>
    </row>
    <row r="3248" spans="1:5" ht="26.2" customHeight="1" x14ac:dyDescent="0.25">
      <c r="A3248" s="478" t="s">
        <v>9607</v>
      </c>
      <c r="B3248" s="479" t="s">
        <v>9608</v>
      </c>
      <c r="C3248" s="480" t="s">
        <v>256</v>
      </c>
      <c r="D3248" s="481">
        <v>10000</v>
      </c>
      <c r="E3248" s="479" t="s">
        <v>5025</v>
      </c>
    </row>
    <row r="3249" spans="1:5" ht="26.2" customHeight="1" x14ac:dyDescent="0.25">
      <c r="A3249" s="478" t="s">
        <v>9609</v>
      </c>
      <c r="B3249" s="479" t="s">
        <v>9610</v>
      </c>
      <c r="C3249" s="480" t="s">
        <v>262</v>
      </c>
      <c r="D3249" s="481">
        <v>2200</v>
      </c>
      <c r="E3249" s="479" t="s">
        <v>5025</v>
      </c>
    </row>
    <row r="3250" spans="1:5" ht="26.2" customHeight="1" x14ac:dyDescent="0.25">
      <c r="A3250" s="478" t="s">
        <v>9611</v>
      </c>
      <c r="B3250" s="479" t="s">
        <v>9605</v>
      </c>
      <c r="C3250" s="480" t="s">
        <v>262</v>
      </c>
      <c r="D3250" s="481">
        <v>170.02</v>
      </c>
      <c r="E3250" s="479" t="s">
        <v>9606</v>
      </c>
    </row>
    <row r="3251" spans="1:5" ht="26.2" customHeight="1" x14ac:dyDescent="0.25">
      <c r="A3251" s="864" t="s">
        <v>9612</v>
      </c>
      <c r="B3251" s="865" t="s">
        <v>9613</v>
      </c>
      <c r="C3251" s="866" t="s">
        <v>257</v>
      </c>
      <c r="D3251" s="867">
        <v>1287.5999999999999</v>
      </c>
      <c r="E3251" s="865" t="s">
        <v>9614</v>
      </c>
    </row>
    <row r="3252" spans="1:5" ht="26.2" customHeight="1" x14ac:dyDescent="0.25">
      <c r="A3252" s="493" t="s">
        <v>9615</v>
      </c>
      <c r="B3252" s="861" t="s">
        <v>9613</v>
      </c>
      <c r="C3252" s="862" t="s">
        <v>262</v>
      </c>
      <c r="D3252" s="863">
        <v>283.27</v>
      </c>
      <c r="E3252" s="861" t="s">
        <v>9614</v>
      </c>
    </row>
    <row r="3253" spans="1:5" ht="26.2" customHeight="1" x14ac:dyDescent="0.25">
      <c r="A3253" s="478" t="s">
        <v>9616</v>
      </c>
      <c r="B3253" s="479" t="s">
        <v>9617</v>
      </c>
      <c r="C3253" s="480" t="s">
        <v>257</v>
      </c>
      <c r="D3253" s="481">
        <v>100.4</v>
      </c>
      <c r="E3253" s="479" t="s">
        <v>9618</v>
      </c>
    </row>
    <row r="3254" spans="1:5" ht="26.2" customHeight="1" x14ac:dyDescent="0.25">
      <c r="A3254" s="478" t="s">
        <v>9619</v>
      </c>
      <c r="B3254" s="479" t="s">
        <v>9617</v>
      </c>
      <c r="C3254" s="480" t="s">
        <v>262</v>
      </c>
      <c r="D3254" s="481">
        <v>22.09</v>
      </c>
      <c r="E3254" s="479" t="s">
        <v>9618</v>
      </c>
    </row>
    <row r="3255" spans="1:5" ht="26.2" customHeight="1" x14ac:dyDescent="0.25">
      <c r="A3255" s="478" t="s">
        <v>9620</v>
      </c>
      <c r="B3255" s="479" t="s">
        <v>9621</v>
      </c>
      <c r="C3255" s="480" t="s">
        <v>262</v>
      </c>
      <c r="D3255" s="481">
        <v>11</v>
      </c>
      <c r="E3255" s="479" t="s">
        <v>5358</v>
      </c>
    </row>
    <row r="3256" spans="1:5" ht="26.2" customHeight="1" x14ac:dyDescent="0.25">
      <c r="A3256" s="478" t="s">
        <v>9622</v>
      </c>
      <c r="B3256" s="479" t="s">
        <v>9623</v>
      </c>
      <c r="C3256" s="480" t="s">
        <v>257</v>
      </c>
      <c r="D3256" s="481">
        <v>50</v>
      </c>
      <c r="E3256" s="479" t="s">
        <v>5358</v>
      </c>
    </row>
    <row r="3257" spans="1:5" ht="26.2" customHeight="1" x14ac:dyDescent="0.25">
      <c r="A3257" s="478" t="s">
        <v>9624</v>
      </c>
      <c r="B3257" s="479" t="s">
        <v>9625</v>
      </c>
      <c r="C3257" s="480" t="s">
        <v>257</v>
      </c>
      <c r="D3257" s="481">
        <v>720</v>
      </c>
      <c r="E3257" s="479" t="s">
        <v>4861</v>
      </c>
    </row>
    <row r="3258" spans="1:5" ht="26.2" customHeight="1" x14ac:dyDescent="0.25">
      <c r="A3258" s="478" t="s">
        <v>9626</v>
      </c>
      <c r="B3258" s="479" t="s">
        <v>9625</v>
      </c>
      <c r="C3258" s="480" t="s">
        <v>262</v>
      </c>
      <c r="D3258" s="481">
        <v>158.4</v>
      </c>
      <c r="E3258" s="479" t="s">
        <v>4861</v>
      </c>
    </row>
    <row r="3259" spans="1:5" ht="26.2" customHeight="1" x14ac:dyDescent="0.25">
      <c r="A3259" s="478" t="s">
        <v>9627</v>
      </c>
      <c r="B3259" s="479" t="s">
        <v>9628</v>
      </c>
      <c r="C3259" s="480" t="s">
        <v>257</v>
      </c>
      <c r="D3259" s="481">
        <v>517.20000000000005</v>
      </c>
      <c r="E3259" s="479" t="s">
        <v>1169</v>
      </c>
    </row>
    <row r="3260" spans="1:5" ht="26.2" customHeight="1" x14ac:dyDescent="0.25">
      <c r="A3260" s="478" t="s">
        <v>9629</v>
      </c>
      <c r="B3260" s="479" t="s">
        <v>9628</v>
      </c>
      <c r="C3260" s="480" t="s">
        <v>262</v>
      </c>
      <c r="D3260" s="481">
        <v>113.78</v>
      </c>
      <c r="E3260" s="479" t="s">
        <v>1169</v>
      </c>
    </row>
    <row r="3261" spans="1:5" ht="26.2" customHeight="1" x14ac:dyDescent="0.25">
      <c r="A3261" s="478" t="s">
        <v>9630</v>
      </c>
      <c r="B3261" s="479" t="s">
        <v>9631</v>
      </c>
      <c r="C3261" s="480" t="s">
        <v>257</v>
      </c>
      <c r="D3261" s="481">
        <v>1656.6</v>
      </c>
      <c r="E3261" s="479" t="s">
        <v>8310</v>
      </c>
    </row>
    <row r="3262" spans="1:5" ht="26.2" customHeight="1" x14ac:dyDescent="0.25">
      <c r="A3262" s="478" t="s">
        <v>9632</v>
      </c>
      <c r="B3262" s="479" t="s">
        <v>9631</v>
      </c>
      <c r="C3262" s="480" t="s">
        <v>262</v>
      </c>
      <c r="D3262" s="481">
        <v>364.45</v>
      </c>
      <c r="E3262" s="479" t="s">
        <v>8310</v>
      </c>
    </row>
    <row r="3263" spans="1:5" ht="26.2" customHeight="1" x14ac:dyDescent="0.25">
      <c r="A3263" s="478" t="s">
        <v>9633</v>
      </c>
      <c r="B3263" s="479" t="s">
        <v>9634</v>
      </c>
      <c r="C3263" s="480" t="s">
        <v>257</v>
      </c>
      <c r="D3263" s="481">
        <v>640</v>
      </c>
      <c r="E3263" s="479" t="s">
        <v>1943</v>
      </c>
    </row>
    <row r="3264" spans="1:5" ht="26.2" customHeight="1" x14ac:dyDescent="0.25">
      <c r="A3264" s="478" t="s">
        <v>9635</v>
      </c>
      <c r="B3264" s="479" t="s">
        <v>9634</v>
      </c>
      <c r="C3264" s="480" t="s">
        <v>262</v>
      </c>
      <c r="D3264" s="481">
        <v>140.80000000000001</v>
      </c>
      <c r="E3264" s="479" t="s">
        <v>1943</v>
      </c>
    </row>
    <row r="3265" spans="1:5" ht="26.2" customHeight="1" x14ac:dyDescent="0.25">
      <c r="A3265" s="478" t="s">
        <v>9636</v>
      </c>
      <c r="B3265" s="479" t="s">
        <v>9637</v>
      </c>
      <c r="C3265" s="480" t="s">
        <v>257</v>
      </c>
      <c r="D3265" s="481">
        <v>519.9</v>
      </c>
      <c r="E3265" s="479" t="s">
        <v>1169</v>
      </c>
    </row>
    <row r="3266" spans="1:5" ht="26.2" customHeight="1" x14ac:dyDescent="0.25">
      <c r="A3266" s="478" t="s">
        <v>9638</v>
      </c>
      <c r="B3266" s="479" t="s">
        <v>9637</v>
      </c>
      <c r="C3266" s="480" t="s">
        <v>262</v>
      </c>
      <c r="D3266" s="481">
        <v>114.38</v>
      </c>
      <c r="E3266" s="479" t="s">
        <v>1169</v>
      </c>
    </row>
    <row r="3267" spans="1:5" ht="26.2" customHeight="1" x14ac:dyDescent="0.25">
      <c r="A3267" s="478" t="s">
        <v>9639</v>
      </c>
      <c r="B3267" s="479" t="s">
        <v>9640</v>
      </c>
      <c r="C3267" s="480" t="s">
        <v>257</v>
      </c>
      <c r="D3267" s="481">
        <v>6159.22</v>
      </c>
      <c r="E3267" s="479" t="s">
        <v>1249</v>
      </c>
    </row>
    <row r="3268" spans="1:5" ht="26.2" customHeight="1" x14ac:dyDescent="0.25">
      <c r="A3268" s="478" t="s">
        <v>9641</v>
      </c>
      <c r="B3268" s="479" t="s">
        <v>9640</v>
      </c>
      <c r="C3268" s="480" t="s">
        <v>262</v>
      </c>
      <c r="D3268" s="481">
        <v>1355.03</v>
      </c>
      <c r="E3268" s="479" t="s">
        <v>1249</v>
      </c>
    </row>
    <row r="3269" spans="1:5" ht="26.2" customHeight="1" x14ac:dyDescent="0.25">
      <c r="A3269" s="478" t="s">
        <v>9642</v>
      </c>
      <c r="B3269" s="479" t="s">
        <v>9643</v>
      </c>
      <c r="C3269" s="480" t="s">
        <v>257</v>
      </c>
      <c r="D3269" s="481">
        <v>482.4</v>
      </c>
      <c r="E3269" s="479" t="s">
        <v>8626</v>
      </c>
    </row>
    <row r="3270" spans="1:5" ht="26.2" customHeight="1" x14ac:dyDescent="0.25">
      <c r="A3270" s="478" t="s">
        <v>9644</v>
      </c>
      <c r="B3270" s="479" t="s">
        <v>9643</v>
      </c>
      <c r="C3270" s="480" t="s">
        <v>262</v>
      </c>
      <c r="D3270" s="481">
        <v>106.13</v>
      </c>
      <c r="E3270" s="479" t="s">
        <v>8626</v>
      </c>
    </row>
    <row r="3271" spans="1:5" ht="26.2" customHeight="1" x14ac:dyDescent="0.25">
      <c r="A3271" s="478" t="s">
        <v>9645</v>
      </c>
      <c r="B3271" s="479" t="s">
        <v>9646</v>
      </c>
      <c r="C3271" s="480" t="s">
        <v>257</v>
      </c>
      <c r="D3271" s="481">
        <v>520.79999999999995</v>
      </c>
      <c r="E3271" s="479" t="s">
        <v>9647</v>
      </c>
    </row>
    <row r="3272" spans="1:5" ht="26.2" customHeight="1" x14ac:dyDescent="0.25">
      <c r="A3272" s="478" t="s">
        <v>9648</v>
      </c>
      <c r="B3272" s="479" t="s">
        <v>9646</v>
      </c>
      <c r="C3272" s="480" t="s">
        <v>262</v>
      </c>
      <c r="D3272" s="481">
        <v>114.58</v>
      </c>
      <c r="E3272" s="479" t="s">
        <v>9647</v>
      </c>
    </row>
    <row r="3273" spans="1:5" ht="26.2" customHeight="1" x14ac:dyDescent="0.25">
      <c r="A3273" s="478" t="s">
        <v>9649</v>
      </c>
      <c r="B3273" s="479" t="s">
        <v>9650</v>
      </c>
      <c r="C3273" s="480" t="s">
        <v>256</v>
      </c>
      <c r="D3273" s="481">
        <v>12295.08</v>
      </c>
      <c r="E3273" s="479" t="s">
        <v>2209</v>
      </c>
    </row>
    <row r="3274" spans="1:5" ht="26.2" customHeight="1" x14ac:dyDescent="0.25">
      <c r="A3274" s="478" t="s">
        <v>9651</v>
      </c>
      <c r="B3274" s="479" t="s">
        <v>9652</v>
      </c>
      <c r="C3274" s="480" t="s">
        <v>257</v>
      </c>
      <c r="D3274" s="481">
        <v>540</v>
      </c>
      <c r="E3274" s="479" t="s">
        <v>9653</v>
      </c>
    </row>
    <row r="3275" spans="1:5" ht="26.2" customHeight="1" x14ac:dyDescent="0.25">
      <c r="A3275" s="478" t="s">
        <v>9654</v>
      </c>
      <c r="B3275" s="479" t="s">
        <v>9652</v>
      </c>
      <c r="C3275" s="480" t="s">
        <v>262</v>
      </c>
      <c r="D3275" s="481">
        <v>118.8</v>
      </c>
      <c r="E3275" s="479" t="s">
        <v>9653</v>
      </c>
    </row>
    <row r="3276" spans="1:5" ht="26.2" customHeight="1" x14ac:dyDescent="0.25">
      <c r="A3276" s="478" t="s">
        <v>9655</v>
      </c>
      <c r="B3276" s="479" t="s">
        <v>9656</v>
      </c>
      <c r="C3276" s="480" t="s">
        <v>257</v>
      </c>
      <c r="D3276" s="481">
        <v>114.6</v>
      </c>
      <c r="E3276" s="479" t="s">
        <v>9618</v>
      </c>
    </row>
    <row r="3277" spans="1:5" ht="26.2" customHeight="1" x14ac:dyDescent="0.25">
      <c r="A3277" s="478" t="s">
        <v>9657</v>
      </c>
      <c r="B3277" s="479" t="s">
        <v>9656</v>
      </c>
      <c r="C3277" s="480" t="s">
        <v>262</v>
      </c>
      <c r="D3277" s="481">
        <v>25.21</v>
      </c>
      <c r="E3277" s="479" t="s">
        <v>9618</v>
      </c>
    </row>
    <row r="3278" spans="1:5" ht="26.2" customHeight="1" x14ac:dyDescent="0.25">
      <c r="A3278" s="478" t="s">
        <v>9658</v>
      </c>
      <c r="B3278" s="479" t="s">
        <v>9659</v>
      </c>
      <c r="C3278" s="480" t="s">
        <v>257</v>
      </c>
      <c r="D3278" s="481">
        <v>1500</v>
      </c>
      <c r="E3278" s="479" t="s">
        <v>9647</v>
      </c>
    </row>
    <row r="3279" spans="1:5" ht="26.2" customHeight="1" x14ac:dyDescent="0.25">
      <c r="A3279" s="478" t="s">
        <v>9660</v>
      </c>
      <c r="B3279" s="479" t="s">
        <v>9661</v>
      </c>
      <c r="C3279" s="480" t="s">
        <v>262</v>
      </c>
      <c r="D3279" s="481">
        <v>2704.92</v>
      </c>
      <c r="E3279" s="479" t="s">
        <v>2209</v>
      </c>
    </row>
    <row r="3280" spans="1:5" ht="26.2" customHeight="1" x14ac:dyDescent="0.25">
      <c r="A3280" s="478" t="s">
        <v>9662</v>
      </c>
      <c r="B3280" s="479" t="s">
        <v>9659</v>
      </c>
      <c r="C3280" s="480" t="s">
        <v>262</v>
      </c>
      <c r="D3280" s="481">
        <v>330</v>
      </c>
      <c r="E3280" s="479" t="s">
        <v>9647</v>
      </c>
    </row>
    <row r="3281" spans="1:5" ht="26.2" customHeight="1" x14ac:dyDescent="0.25">
      <c r="A3281" s="478" t="s">
        <v>9663</v>
      </c>
      <c r="B3281" s="479" t="s">
        <v>9664</v>
      </c>
      <c r="C3281" s="480" t="s">
        <v>257</v>
      </c>
      <c r="D3281" s="481">
        <v>540</v>
      </c>
      <c r="E3281" s="479" t="s">
        <v>9665</v>
      </c>
    </row>
    <row r="3282" spans="1:5" ht="26.2" customHeight="1" x14ac:dyDescent="0.25">
      <c r="A3282" s="478" t="s">
        <v>9666</v>
      </c>
      <c r="B3282" s="479" t="s">
        <v>9664</v>
      </c>
      <c r="C3282" s="480" t="s">
        <v>262</v>
      </c>
      <c r="D3282" s="481">
        <v>118.8</v>
      </c>
      <c r="E3282" s="479" t="s">
        <v>9665</v>
      </c>
    </row>
    <row r="3283" spans="1:5" ht="26.2" customHeight="1" x14ac:dyDescent="0.25">
      <c r="A3283" s="478" t="s">
        <v>9667</v>
      </c>
      <c r="B3283" s="479" t="s">
        <v>9668</v>
      </c>
      <c r="C3283" s="480" t="s">
        <v>257</v>
      </c>
      <c r="D3283" s="481">
        <v>360</v>
      </c>
      <c r="E3283" s="479" t="s">
        <v>1943</v>
      </c>
    </row>
    <row r="3284" spans="1:5" ht="26.2" customHeight="1" x14ac:dyDescent="0.25">
      <c r="A3284" s="478" t="s">
        <v>9669</v>
      </c>
      <c r="B3284" s="479" t="s">
        <v>9668</v>
      </c>
      <c r="C3284" s="480" t="s">
        <v>262</v>
      </c>
      <c r="D3284" s="481">
        <v>79.2</v>
      </c>
      <c r="E3284" s="479" t="s">
        <v>1943</v>
      </c>
    </row>
    <row r="3285" spans="1:5" ht="26.2" customHeight="1" x14ac:dyDescent="0.25">
      <c r="A3285" s="478" t="s">
        <v>9670</v>
      </c>
      <c r="B3285" s="479" t="s">
        <v>9671</v>
      </c>
      <c r="C3285" s="480" t="s">
        <v>257</v>
      </c>
      <c r="D3285" s="481">
        <v>360</v>
      </c>
      <c r="E3285" s="479" t="s">
        <v>1169</v>
      </c>
    </row>
    <row r="3286" spans="1:5" ht="26.2" customHeight="1" x14ac:dyDescent="0.25">
      <c r="A3286" s="478" t="s">
        <v>9672</v>
      </c>
      <c r="B3286" s="479" t="s">
        <v>9671</v>
      </c>
      <c r="C3286" s="480" t="s">
        <v>262</v>
      </c>
      <c r="D3286" s="481">
        <v>79.2</v>
      </c>
      <c r="E3286" s="479" t="s">
        <v>1169</v>
      </c>
    </row>
    <row r="3287" spans="1:5" ht="26.2" customHeight="1" x14ac:dyDescent="0.25">
      <c r="A3287" s="478" t="s">
        <v>9673</v>
      </c>
      <c r="B3287" s="479" t="s">
        <v>9674</v>
      </c>
      <c r="C3287" s="480" t="s">
        <v>257</v>
      </c>
      <c r="D3287" s="481">
        <v>1107.5999999999999</v>
      </c>
      <c r="E3287" s="479" t="s">
        <v>9614</v>
      </c>
    </row>
    <row r="3288" spans="1:5" ht="26.2" customHeight="1" x14ac:dyDescent="0.25">
      <c r="A3288" s="478" t="s">
        <v>9675</v>
      </c>
      <c r="B3288" s="479" t="s">
        <v>9674</v>
      </c>
      <c r="C3288" s="480" t="s">
        <v>262</v>
      </c>
      <c r="D3288" s="481">
        <v>243.67</v>
      </c>
      <c r="E3288" s="479" t="s">
        <v>9614</v>
      </c>
    </row>
    <row r="3289" spans="1:5" ht="26.2" customHeight="1" x14ac:dyDescent="0.25">
      <c r="A3289" s="478" t="s">
        <v>9676</v>
      </c>
      <c r="B3289" s="479" t="s">
        <v>9677</v>
      </c>
      <c r="C3289" s="480" t="s">
        <v>257</v>
      </c>
      <c r="D3289" s="481">
        <v>360</v>
      </c>
      <c r="E3289" s="479" t="s">
        <v>4861</v>
      </c>
    </row>
    <row r="3290" spans="1:5" ht="26.2" customHeight="1" x14ac:dyDescent="0.25">
      <c r="A3290" s="478" t="s">
        <v>9678</v>
      </c>
      <c r="B3290" s="479" t="s">
        <v>9677</v>
      </c>
      <c r="C3290" s="480" t="s">
        <v>262</v>
      </c>
      <c r="D3290" s="481">
        <v>79.2</v>
      </c>
      <c r="E3290" s="479" t="s">
        <v>4861</v>
      </c>
    </row>
    <row r="3291" spans="1:5" ht="26.2" customHeight="1" x14ac:dyDescent="0.25">
      <c r="A3291" s="478" t="s">
        <v>9679</v>
      </c>
      <c r="B3291" s="479" t="s">
        <v>9680</v>
      </c>
      <c r="C3291" s="480" t="s">
        <v>257</v>
      </c>
      <c r="D3291" s="481">
        <v>889.8</v>
      </c>
      <c r="E3291" s="479" t="s">
        <v>1169</v>
      </c>
    </row>
    <row r="3292" spans="1:5" ht="26.2" customHeight="1" x14ac:dyDescent="0.25">
      <c r="A3292" s="478" t="s">
        <v>9681</v>
      </c>
      <c r="B3292" s="479" t="s">
        <v>9680</v>
      </c>
      <c r="C3292" s="480" t="s">
        <v>262</v>
      </c>
      <c r="D3292" s="481">
        <v>195.76</v>
      </c>
      <c r="E3292" s="479" t="s">
        <v>1169</v>
      </c>
    </row>
    <row r="3293" spans="1:5" ht="26.2" customHeight="1" x14ac:dyDescent="0.25">
      <c r="A3293" s="478" t="s">
        <v>9682</v>
      </c>
      <c r="B3293" s="479" t="s">
        <v>9683</v>
      </c>
      <c r="C3293" s="480" t="s">
        <v>257</v>
      </c>
      <c r="D3293" s="481">
        <v>927.6</v>
      </c>
      <c r="E3293" s="479" t="s">
        <v>8310</v>
      </c>
    </row>
    <row r="3294" spans="1:5" ht="26.2" customHeight="1" x14ac:dyDescent="0.25">
      <c r="A3294" s="478" t="s">
        <v>9684</v>
      </c>
      <c r="B3294" s="479" t="s">
        <v>9683</v>
      </c>
      <c r="C3294" s="480" t="s">
        <v>262</v>
      </c>
      <c r="D3294" s="481">
        <v>204.07</v>
      </c>
      <c r="E3294" s="479" t="s">
        <v>8310</v>
      </c>
    </row>
    <row r="3295" spans="1:5" ht="26.2" customHeight="1" x14ac:dyDescent="0.25">
      <c r="A3295" s="478" t="s">
        <v>9685</v>
      </c>
      <c r="B3295" s="479" t="s">
        <v>9686</v>
      </c>
      <c r="C3295" s="480" t="s">
        <v>257</v>
      </c>
      <c r="D3295" s="481">
        <v>880</v>
      </c>
      <c r="E3295" s="479" t="s">
        <v>9687</v>
      </c>
    </row>
    <row r="3296" spans="1:5" ht="26.2" customHeight="1" x14ac:dyDescent="0.25">
      <c r="A3296" s="478" t="s">
        <v>9688</v>
      </c>
      <c r="B3296" s="479" t="s">
        <v>9686</v>
      </c>
      <c r="C3296" s="480" t="s">
        <v>262</v>
      </c>
      <c r="D3296" s="481">
        <v>193.6</v>
      </c>
      <c r="E3296" s="479" t="s">
        <v>9687</v>
      </c>
    </row>
    <row r="3297" spans="1:5" ht="26.2" customHeight="1" x14ac:dyDescent="0.25">
      <c r="A3297" s="478" t="s">
        <v>9689</v>
      </c>
      <c r="B3297" s="479" t="s">
        <v>9690</v>
      </c>
      <c r="C3297" s="480" t="s">
        <v>257</v>
      </c>
      <c r="D3297" s="481">
        <v>767.4</v>
      </c>
      <c r="E3297" s="479" t="s">
        <v>7932</v>
      </c>
    </row>
    <row r="3298" spans="1:5" ht="26.2" customHeight="1" x14ac:dyDescent="0.25">
      <c r="A3298" s="478" t="s">
        <v>9691</v>
      </c>
      <c r="B3298" s="479" t="s">
        <v>9690</v>
      </c>
      <c r="C3298" s="480" t="s">
        <v>262</v>
      </c>
      <c r="D3298" s="481">
        <v>168.83</v>
      </c>
      <c r="E3298" s="479" t="s">
        <v>7932</v>
      </c>
    </row>
    <row r="3299" spans="1:5" ht="26.2" customHeight="1" x14ac:dyDescent="0.25">
      <c r="A3299" s="478" t="s">
        <v>9692</v>
      </c>
      <c r="B3299" s="479" t="s">
        <v>9693</v>
      </c>
      <c r="C3299" s="480" t="s">
        <v>257</v>
      </c>
      <c r="D3299" s="481">
        <v>1118.4000000000001</v>
      </c>
      <c r="E3299" s="479" t="s">
        <v>9694</v>
      </c>
    </row>
    <row r="3300" spans="1:5" ht="26.2" customHeight="1" x14ac:dyDescent="0.25">
      <c r="A3300" s="478" t="s">
        <v>9695</v>
      </c>
      <c r="B3300" s="479" t="s">
        <v>9693</v>
      </c>
      <c r="C3300" s="480" t="s">
        <v>262</v>
      </c>
      <c r="D3300" s="481">
        <v>246.05</v>
      </c>
      <c r="E3300" s="479" t="s">
        <v>9694</v>
      </c>
    </row>
    <row r="3301" spans="1:5" ht="26.2" customHeight="1" x14ac:dyDescent="0.25">
      <c r="A3301" s="864" t="s">
        <v>9696</v>
      </c>
      <c r="B3301" s="865" t="s">
        <v>9697</v>
      </c>
      <c r="C3301" s="866" t="s">
        <v>257</v>
      </c>
      <c r="D3301" s="867">
        <v>1120.2</v>
      </c>
      <c r="E3301" s="865" t="s">
        <v>5510</v>
      </c>
    </row>
    <row r="3302" spans="1:5" ht="26.2" customHeight="1" x14ac:dyDescent="0.25">
      <c r="A3302" s="493" t="s">
        <v>9698</v>
      </c>
      <c r="B3302" s="861" t="s">
        <v>9697</v>
      </c>
      <c r="C3302" s="862" t="s">
        <v>262</v>
      </c>
      <c r="D3302" s="863">
        <v>246.44</v>
      </c>
      <c r="E3302" s="861" t="s">
        <v>5510</v>
      </c>
    </row>
    <row r="3303" spans="1:5" ht="26.2" customHeight="1" x14ac:dyDescent="0.25">
      <c r="A3303" s="478" t="s">
        <v>9699</v>
      </c>
      <c r="B3303" s="479" t="s">
        <v>9700</v>
      </c>
      <c r="C3303" s="480" t="s">
        <v>257</v>
      </c>
      <c r="D3303" s="481">
        <v>1656.6</v>
      </c>
      <c r="E3303" s="479" t="s">
        <v>8310</v>
      </c>
    </row>
    <row r="3304" spans="1:5" ht="26.2" customHeight="1" x14ac:dyDescent="0.25">
      <c r="A3304" s="478" t="s">
        <v>9701</v>
      </c>
      <c r="B3304" s="479" t="s">
        <v>9700</v>
      </c>
      <c r="C3304" s="480" t="s">
        <v>262</v>
      </c>
      <c r="D3304" s="481">
        <v>364.45</v>
      </c>
      <c r="E3304" s="479" t="s">
        <v>8310</v>
      </c>
    </row>
    <row r="3305" spans="1:5" ht="26.2" customHeight="1" x14ac:dyDescent="0.25">
      <c r="A3305" s="478" t="s">
        <v>9702</v>
      </c>
      <c r="B3305" s="479" t="s">
        <v>9703</v>
      </c>
      <c r="C3305" s="480" t="s">
        <v>257</v>
      </c>
      <c r="D3305" s="481">
        <v>1602.6</v>
      </c>
      <c r="E3305" s="479" t="s">
        <v>9704</v>
      </c>
    </row>
    <row r="3306" spans="1:5" ht="26.2" customHeight="1" x14ac:dyDescent="0.25">
      <c r="A3306" s="478" t="s">
        <v>9705</v>
      </c>
      <c r="B3306" s="479" t="s">
        <v>9703</v>
      </c>
      <c r="C3306" s="480" t="s">
        <v>262</v>
      </c>
      <c r="D3306" s="481">
        <v>352.57</v>
      </c>
      <c r="E3306" s="479" t="s">
        <v>9704</v>
      </c>
    </row>
    <row r="3307" spans="1:5" ht="26.2" customHeight="1" x14ac:dyDescent="0.25">
      <c r="A3307" s="478" t="s">
        <v>9706</v>
      </c>
      <c r="B3307" s="479" t="s">
        <v>9707</v>
      </c>
      <c r="C3307" s="480" t="s">
        <v>257</v>
      </c>
      <c r="D3307" s="481">
        <v>1480.2</v>
      </c>
      <c r="E3307" s="479" t="s">
        <v>1584</v>
      </c>
    </row>
    <row r="3308" spans="1:5" ht="26.2" customHeight="1" x14ac:dyDescent="0.25">
      <c r="A3308" s="478" t="s">
        <v>9708</v>
      </c>
      <c r="B3308" s="479" t="s">
        <v>9707</v>
      </c>
      <c r="C3308" s="480" t="s">
        <v>262</v>
      </c>
      <c r="D3308" s="481">
        <v>325.64</v>
      </c>
      <c r="E3308" s="479" t="s">
        <v>1584</v>
      </c>
    </row>
    <row r="3309" spans="1:5" ht="26.2" customHeight="1" x14ac:dyDescent="0.25">
      <c r="A3309" s="478" t="s">
        <v>9709</v>
      </c>
      <c r="B3309" s="479" t="s">
        <v>9710</v>
      </c>
      <c r="C3309" s="480" t="s">
        <v>257</v>
      </c>
      <c r="D3309" s="481">
        <v>862.8</v>
      </c>
      <c r="E3309" s="479" t="s">
        <v>5359</v>
      </c>
    </row>
    <row r="3310" spans="1:5" ht="26.2" customHeight="1" x14ac:dyDescent="0.25">
      <c r="A3310" s="478" t="s">
        <v>9711</v>
      </c>
      <c r="B3310" s="479" t="s">
        <v>9710</v>
      </c>
      <c r="C3310" s="480" t="s">
        <v>262</v>
      </c>
      <c r="D3310" s="481">
        <v>189.82</v>
      </c>
      <c r="E3310" s="479" t="s">
        <v>5359</v>
      </c>
    </row>
    <row r="3311" spans="1:5" ht="26.2" customHeight="1" x14ac:dyDescent="0.25">
      <c r="A3311" s="478" t="s">
        <v>9712</v>
      </c>
      <c r="B3311" s="479" t="s">
        <v>9713</v>
      </c>
      <c r="C3311" s="480" t="s">
        <v>257</v>
      </c>
      <c r="D3311" s="481">
        <v>150</v>
      </c>
      <c r="E3311" s="479" t="s">
        <v>8626</v>
      </c>
    </row>
    <row r="3312" spans="1:5" ht="26.2" customHeight="1" x14ac:dyDescent="0.25">
      <c r="A3312" s="478" t="s">
        <v>9714</v>
      </c>
      <c r="B3312" s="479" t="s">
        <v>9713</v>
      </c>
      <c r="C3312" s="480" t="s">
        <v>262</v>
      </c>
      <c r="D3312" s="481">
        <v>33</v>
      </c>
      <c r="E3312" s="479" t="s">
        <v>8626</v>
      </c>
    </row>
    <row r="3313" spans="1:5" ht="26.2" customHeight="1" x14ac:dyDescent="0.25">
      <c r="A3313" s="478" t="s">
        <v>9715</v>
      </c>
      <c r="B3313" s="479" t="s">
        <v>9716</v>
      </c>
      <c r="C3313" s="480" t="s">
        <v>257</v>
      </c>
      <c r="D3313" s="481">
        <v>180</v>
      </c>
      <c r="E3313" s="479" t="s">
        <v>2018</v>
      </c>
    </row>
    <row r="3314" spans="1:5" ht="26.2" customHeight="1" x14ac:dyDescent="0.25">
      <c r="A3314" s="478" t="s">
        <v>9717</v>
      </c>
      <c r="B3314" s="479" t="s">
        <v>9716</v>
      </c>
      <c r="C3314" s="480" t="s">
        <v>262</v>
      </c>
      <c r="D3314" s="481">
        <v>39.6</v>
      </c>
      <c r="E3314" s="479" t="s">
        <v>2018</v>
      </c>
    </row>
    <row r="3315" spans="1:5" ht="26.2" customHeight="1" x14ac:dyDescent="0.25">
      <c r="A3315" s="478" t="s">
        <v>9718</v>
      </c>
      <c r="B3315" s="479" t="s">
        <v>9719</v>
      </c>
      <c r="C3315" s="480" t="s">
        <v>257</v>
      </c>
      <c r="D3315" s="481">
        <v>747.6</v>
      </c>
      <c r="E3315" s="479" t="s">
        <v>9614</v>
      </c>
    </row>
    <row r="3316" spans="1:5" ht="26.2" customHeight="1" x14ac:dyDescent="0.25">
      <c r="A3316" s="478" t="s">
        <v>9720</v>
      </c>
      <c r="B3316" s="479" t="s">
        <v>9719</v>
      </c>
      <c r="C3316" s="480" t="s">
        <v>262</v>
      </c>
      <c r="D3316" s="481">
        <v>164.47</v>
      </c>
      <c r="E3316" s="479" t="s">
        <v>9614</v>
      </c>
    </row>
    <row r="3317" spans="1:5" ht="26.2" customHeight="1" x14ac:dyDescent="0.25">
      <c r="A3317" s="478" t="s">
        <v>9721</v>
      </c>
      <c r="B3317" s="479" t="s">
        <v>9722</v>
      </c>
      <c r="C3317" s="480" t="s">
        <v>257</v>
      </c>
      <c r="D3317" s="481">
        <v>150</v>
      </c>
      <c r="E3317" s="479" t="s">
        <v>9723</v>
      </c>
    </row>
    <row r="3318" spans="1:5" ht="26.2" customHeight="1" x14ac:dyDescent="0.25">
      <c r="A3318" s="478" t="s">
        <v>9724</v>
      </c>
      <c r="B3318" s="479" t="s">
        <v>9722</v>
      </c>
      <c r="C3318" s="480" t="s">
        <v>262</v>
      </c>
      <c r="D3318" s="481">
        <v>33</v>
      </c>
      <c r="E3318" s="479" t="s">
        <v>9723</v>
      </c>
    </row>
    <row r="3319" spans="1:5" ht="26.2" customHeight="1" x14ac:dyDescent="0.25">
      <c r="A3319" s="478" t="s">
        <v>9725</v>
      </c>
      <c r="B3319" s="479" t="s">
        <v>9726</v>
      </c>
      <c r="C3319" s="480" t="s">
        <v>8</v>
      </c>
      <c r="D3319" s="481">
        <v>27000</v>
      </c>
      <c r="E3319" s="479" t="s">
        <v>1742</v>
      </c>
    </row>
    <row r="3320" spans="1:5" ht="26.2" customHeight="1" x14ac:dyDescent="0.25">
      <c r="A3320" s="478" t="s">
        <v>9727</v>
      </c>
      <c r="B3320" s="479" t="s">
        <v>9728</v>
      </c>
      <c r="C3320" s="480" t="s">
        <v>267</v>
      </c>
      <c r="D3320" s="481">
        <v>228000</v>
      </c>
      <c r="E3320" s="479" t="s">
        <v>2188</v>
      </c>
    </row>
    <row r="3321" spans="1:5" ht="26.2" customHeight="1" x14ac:dyDescent="0.25">
      <c r="A3321" s="478" t="s">
        <v>9729</v>
      </c>
      <c r="B3321" s="479" t="s">
        <v>9730</v>
      </c>
      <c r="C3321" s="480" t="s">
        <v>258</v>
      </c>
      <c r="D3321" s="481">
        <v>83.2</v>
      </c>
      <c r="E3321" s="479" t="s">
        <v>9731</v>
      </c>
    </row>
    <row r="3322" spans="1:5" ht="26.2" customHeight="1" x14ac:dyDescent="0.25">
      <c r="A3322" s="478" t="s">
        <v>9732</v>
      </c>
      <c r="B3322" s="479" t="s">
        <v>9733</v>
      </c>
      <c r="C3322" s="480" t="s">
        <v>258</v>
      </c>
      <c r="D3322" s="481">
        <v>65.5</v>
      </c>
      <c r="E3322" s="479" t="s">
        <v>5488</v>
      </c>
    </row>
    <row r="3323" spans="1:5" ht="26.2" customHeight="1" x14ac:dyDescent="0.25">
      <c r="A3323" s="478" t="s">
        <v>9734</v>
      </c>
      <c r="B3323" s="479" t="s">
        <v>9735</v>
      </c>
      <c r="C3323" s="480" t="s">
        <v>258</v>
      </c>
      <c r="D3323" s="481">
        <v>48.75</v>
      </c>
      <c r="E3323" s="479" t="s">
        <v>9736</v>
      </c>
    </row>
    <row r="3324" spans="1:5" ht="26.2" customHeight="1" x14ac:dyDescent="0.25">
      <c r="A3324" s="478" t="s">
        <v>9737</v>
      </c>
      <c r="B3324" s="479" t="s">
        <v>9738</v>
      </c>
      <c r="C3324" s="480" t="s">
        <v>258</v>
      </c>
      <c r="D3324" s="481">
        <v>338</v>
      </c>
      <c r="E3324" s="479" t="s">
        <v>1893</v>
      </c>
    </row>
    <row r="3325" spans="1:5" ht="26.2" customHeight="1" x14ac:dyDescent="0.25">
      <c r="A3325" s="478" t="s">
        <v>9739</v>
      </c>
      <c r="B3325" s="479" t="s">
        <v>9740</v>
      </c>
      <c r="C3325" s="480" t="s">
        <v>256</v>
      </c>
      <c r="D3325" s="481">
        <v>2000</v>
      </c>
      <c r="E3325" s="479" t="s">
        <v>9741</v>
      </c>
    </row>
    <row r="3326" spans="1:5" ht="26.2" customHeight="1" x14ac:dyDescent="0.25">
      <c r="A3326" s="478" t="s">
        <v>9742</v>
      </c>
      <c r="B3326" s="479" t="s">
        <v>9743</v>
      </c>
      <c r="C3326" s="480" t="s">
        <v>258</v>
      </c>
      <c r="D3326" s="481">
        <v>16.25</v>
      </c>
      <c r="E3326" s="479" t="s">
        <v>9744</v>
      </c>
    </row>
    <row r="3327" spans="1:5" ht="26.2" customHeight="1" x14ac:dyDescent="0.25">
      <c r="A3327" s="478" t="s">
        <v>9745</v>
      </c>
      <c r="B3327" s="479" t="s">
        <v>9746</v>
      </c>
      <c r="C3327" s="480" t="s">
        <v>262</v>
      </c>
      <c r="D3327" s="481">
        <v>440</v>
      </c>
      <c r="E3327" s="479" t="s">
        <v>9741</v>
      </c>
    </row>
    <row r="3328" spans="1:5" ht="26.2" customHeight="1" x14ac:dyDescent="0.25">
      <c r="A3328" s="478" t="s">
        <v>9747</v>
      </c>
      <c r="B3328" s="479" t="s">
        <v>9748</v>
      </c>
      <c r="C3328" s="480" t="s">
        <v>258</v>
      </c>
      <c r="D3328" s="481">
        <v>178.75</v>
      </c>
      <c r="E3328" s="479" t="s">
        <v>4829</v>
      </c>
    </row>
    <row r="3329" spans="1:5" ht="26.2" customHeight="1" x14ac:dyDescent="0.25">
      <c r="A3329" s="478" t="s">
        <v>9749</v>
      </c>
      <c r="B3329" s="479" t="s">
        <v>9750</v>
      </c>
      <c r="C3329" s="480" t="s">
        <v>258</v>
      </c>
      <c r="D3329" s="481">
        <v>99.9</v>
      </c>
      <c r="E3329" s="479" t="s">
        <v>9751</v>
      </c>
    </row>
    <row r="3330" spans="1:5" ht="26.2" customHeight="1" x14ac:dyDescent="0.25">
      <c r="A3330" s="478" t="s">
        <v>9752</v>
      </c>
      <c r="B3330" s="479" t="s">
        <v>9753</v>
      </c>
      <c r="C3330" s="480" t="s">
        <v>258</v>
      </c>
      <c r="D3330" s="481">
        <v>266.60000000000002</v>
      </c>
      <c r="E3330" s="479" t="s">
        <v>9754</v>
      </c>
    </row>
    <row r="3331" spans="1:5" ht="26.2" customHeight="1" x14ac:dyDescent="0.25">
      <c r="A3331" s="478" t="s">
        <v>9755</v>
      </c>
      <c r="B3331" s="479" t="s">
        <v>9756</v>
      </c>
      <c r="C3331" s="480" t="s">
        <v>258</v>
      </c>
      <c r="D3331" s="481">
        <v>117</v>
      </c>
      <c r="E3331" s="479" t="s">
        <v>4459</v>
      </c>
    </row>
    <row r="3332" spans="1:5" ht="26.2" customHeight="1" x14ac:dyDescent="0.25">
      <c r="A3332" s="478" t="s">
        <v>9757</v>
      </c>
      <c r="B3332" s="479" t="s">
        <v>9758</v>
      </c>
      <c r="C3332" s="480" t="s">
        <v>258</v>
      </c>
      <c r="D3332" s="481">
        <v>4584.43</v>
      </c>
      <c r="E3332" s="479" t="s">
        <v>4873</v>
      </c>
    </row>
    <row r="3333" spans="1:5" ht="26.2" customHeight="1" x14ac:dyDescent="0.25">
      <c r="A3333" s="478" t="s">
        <v>9759</v>
      </c>
      <c r="B3333" s="479" t="s">
        <v>9760</v>
      </c>
      <c r="C3333" s="480" t="s">
        <v>262</v>
      </c>
      <c r="D3333" s="481">
        <v>1008.57</v>
      </c>
      <c r="E3333" s="479" t="s">
        <v>4873</v>
      </c>
    </row>
    <row r="3334" spans="1:5" ht="26.2" customHeight="1" x14ac:dyDescent="0.25">
      <c r="A3334" s="478" t="s">
        <v>9761</v>
      </c>
      <c r="B3334" s="479" t="s">
        <v>9762</v>
      </c>
      <c r="C3334" s="480" t="s">
        <v>267</v>
      </c>
      <c r="D3334" s="481">
        <v>111965.87</v>
      </c>
      <c r="E3334" s="479" t="s">
        <v>695</v>
      </c>
    </row>
    <row r="3335" spans="1:5" ht="26.2" customHeight="1" x14ac:dyDescent="0.25">
      <c r="A3335" s="478" t="s">
        <v>9763</v>
      </c>
      <c r="B3335" s="479" t="s">
        <v>9764</v>
      </c>
      <c r="C3335" s="480" t="s">
        <v>267</v>
      </c>
      <c r="D3335" s="481">
        <v>107193.84</v>
      </c>
      <c r="E3335" s="479" t="s">
        <v>695</v>
      </c>
    </row>
    <row r="3336" spans="1:5" ht="26.2" customHeight="1" x14ac:dyDescent="0.25">
      <c r="A3336" s="478" t="s">
        <v>9765</v>
      </c>
      <c r="B3336" s="479" t="s">
        <v>9766</v>
      </c>
      <c r="C3336" s="480" t="s">
        <v>267</v>
      </c>
      <c r="D3336" s="481">
        <v>3000</v>
      </c>
      <c r="E3336" s="479" t="s">
        <v>9767</v>
      </c>
    </row>
    <row r="3337" spans="1:5" ht="26.2" customHeight="1" x14ac:dyDescent="0.25">
      <c r="A3337" s="478" t="s">
        <v>9768</v>
      </c>
      <c r="B3337" s="479" t="s">
        <v>9769</v>
      </c>
      <c r="C3337" s="480" t="s">
        <v>267</v>
      </c>
      <c r="D3337" s="481">
        <v>52500</v>
      </c>
      <c r="E3337" s="479" t="s">
        <v>2188</v>
      </c>
    </row>
    <row r="3338" spans="1:5" ht="26.2" customHeight="1" x14ac:dyDescent="0.25">
      <c r="A3338" s="478" t="s">
        <v>9770</v>
      </c>
      <c r="B3338" s="479" t="s">
        <v>9771</v>
      </c>
      <c r="C3338" s="480" t="s">
        <v>267</v>
      </c>
      <c r="D3338" s="481">
        <v>22500</v>
      </c>
      <c r="E3338" s="479" t="s">
        <v>2188</v>
      </c>
    </row>
    <row r="3339" spans="1:5" ht="26.2" customHeight="1" x14ac:dyDescent="0.25">
      <c r="A3339" s="478" t="s">
        <v>9772</v>
      </c>
      <c r="B3339" s="479" t="s">
        <v>9773</v>
      </c>
      <c r="C3339" s="480" t="s">
        <v>256</v>
      </c>
      <c r="D3339" s="481">
        <v>15991</v>
      </c>
      <c r="E3339" s="479" t="s">
        <v>5230</v>
      </c>
    </row>
    <row r="3340" spans="1:5" ht="26.2" customHeight="1" x14ac:dyDescent="0.25">
      <c r="A3340" s="478" t="s">
        <v>9774</v>
      </c>
      <c r="B3340" s="479" t="s">
        <v>9773</v>
      </c>
      <c r="C3340" s="480" t="s">
        <v>262</v>
      </c>
      <c r="D3340" s="481">
        <v>3518.02</v>
      </c>
      <c r="E3340" s="479" t="s">
        <v>5230</v>
      </c>
    </row>
    <row r="3341" spans="1:5" ht="26.2" customHeight="1" x14ac:dyDescent="0.25">
      <c r="A3341" s="478" t="s">
        <v>9775</v>
      </c>
      <c r="B3341" s="479" t="s">
        <v>9776</v>
      </c>
      <c r="C3341" s="480" t="s">
        <v>276</v>
      </c>
      <c r="D3341" s="481">
        <v>153.4</v>
      </c>
      <c r="E3341" s="479" t="s">
        <v>1568</v>
      </c>
    </row>
    <row r="3342" spans="1:5" ht="26.2" customHeight="1" x14ac:dyDescent="0.25">
      <c r="A3342" s="478" t="s">
        <v>9777</v>
      </c>
      <c r="B3342" s="479" t="s">
        <v>9778</v>
      </c>
      <c r="C3342" s="480" t="s">
        <v>276</v>
      </c>
      <c r="D3342" s="481">
        <v>514.9</v>
      </c>
      <c r="E3342" s="479" t="s">
        <v>1397</v>
      </c>
    </row>
    <row r="3343" spans="1:5" ht="26.2" customHeight="1" x14ac:dyDescent="0.25">
      <c r="A3343" s="478" t="s">
        <v>9779</v>
      </c>
      <c r="B3343" s="479" t="s">
        <v>9780</v>
      </c>
      <c r="C3343" s="480" t="s">
        <v>276</v>
      </c>
      <c r="D3343" s="481">
        <v>1503.55</v>
      </c>
      <c r="E3343" s="479" t="s">
        <v>1321</v>
      </c>
    </row>
    <row r="3344" spans="1:5" ht="26.2" customHeight="1" x14ac:dyDescent="0.25">
      <c r="A3344" s="478" t="s">
        <v>9781</v>
      </c>
      <c r="B3344" s="479" t="s">
        <v>9782</v>
      </c>
      <c r="C3344" s="480" t="s">
        <v>276</v>
      </c>
      <c r="D3344" s="481">
        <v>256.85000000000002</v>
      </c>
      <c r="E3344" s="479" t="s">
        <v>1100</v>
      </c>
    </row>
    <row r="3345" spans="1:5" ht="26.2" customHeight="1" x14ac:dyDescent="0.25">
      <c r="A3345" s="478" t="s">
        <v>9783</v>
      </c>
      <c r="B3345" s="479" t="s">
        <v>9784</v>
      </c>
      <c r="C3345" s="480" t="s">
        <v>276</v>
      </c>
      <c r="D3345" s="481">
        <v>111.6</v>
      </c>
      <c r="E3345" s="479" t="s">
        <v>9785</v>
      </c>
    </row>
    <row r="3346" spans="1:5" ht="26.2" customHeight="1" x14ac:dyDescent="0.25">
      <c r="A3346" s="478" t="s">
        <v>9786</v>
      </c>
      <c r="B3346" s="479" t="s">
        <v>9787</v>
      </c>
      <c r="C3346" s="480" t="s">
        <v>276</v>
      </c>
      <c r="D3346" s="481">
        <v>623.48</v>
      </c>
      <c r="E3346" s="479" t="s">
        <v>1376</v>
      </c>
    </row>
    <row r="3347" spans="1:5" ht="26.2" customHeight="1" x14ac:dyDescent="0.25">
      <c r="A3347" s="478" t="s">
        <v>9788</v>
      </c>
      <c r="B3347" s="479" t="s">
        <v>9787</v>
      </c>
      <c r="C3347" s="480" t="s">
        <v>276</v>
      </c>
      <c r="D3347" s="481">
        <v>296.75</v>
      </c>
      <c r="E3347" s="479" t="s">
        <v>1252</v>
      </c>
    </row>
    <row r="3348" spans="1:5" ht="26.2" customHeight="1" x14ac:dyDescent="0.25">
      <c r="A3348" s="478" t="s">
        <v>9789</v>
      </c>
      <c r="B3348" s="479" t="s">
        <v>9790</v>
      </c>
      <c r="C3348" s="480" t="s">
        <v>276</v>
      </c>
      <c r="D3348" s="481">
        <v>105</v>
      </c>
      <c r="E3348" s="479" t="s">
        <v>1100</v>
      </c>
    </row>
    <row r="3349" spans="1:5" ht="26.2" customHeight="1" x14ac:dyDescent="0.25">
      <c r="A3349" s="478" t="s">
        <v>9791</v>
      </c>
      <c r="B3349" s="479" t="s">
        <v>9792</v>
      </c>
      <c r="C3349" s="480" t="s">
        <v>276</v>
      </c>
      <c r="D3349" s="481">
        <v>105</v>
      </c>
      <c r="E3349" s="479" t="s">
        <v>1100</v>
      </c>
    </row>
    <row r="3350" spans="1:5" ht="26.2" customHeight="1" x14ac:dyDescent="0.25">
      <c r="A3350" s="478" t="s">
        <v>9793</v>
      </c>
      <c r="B3350" s="479" t="s">
        <v>9794</v>
      </c>
      <c r="C3350" s="480" t="s">
        <v>1565</v>
      </c>
      <c r="D3350" s="481">
        <v>89320.82</v>
      </c>
      <c r="E3350" s="479" t="s">
        <v>9795</v>
      </c>
    </row>
    <row r="3351" spans="1:5" ht="26.2" customHeight="1" x14ac:dyDescent="0.25">
      <c r="A3351" s="864" t="s">
        <v>9796</v>
      </c>
      <c r="B3351" s="865" t="s">
        <v>9797</v>
      </c>
      <c r="C3351" s="866" t="s">
        <v>287</v>
      </c>
      <c r="D3351" s="867">
        <v>33</v>
      </c>
      <c r="E3351" s="865" t="s">
        <v>1684</v>
      </c>
    </row>
    <row r="3352" spans="1:5" ht="26.2" customHeight="1" x14ac:dyDescent="0.25">
      <c r="A3352" s="493" t="s">
        <v>9798</v>
      </c>
      <c r="B3352" s="861" t="s">
        <v>9799</v>
      </c>
      <c r="C3352" s="862" t="s">
        <v>287</v>
      </c>
      <c r="D3352" s="863">
        <v>195</v>
      </c>
      <c r="E3352" s="861" t="s">
        <v>1684</v>
      </c>
    </row>
    <row r="3353" spans="1:5" ht="26.2" customHeight="1" x14ac:dyDescent="0.25">
      <c r="A3353" s="478" t="s">
        <v>9800</v>
      </c>
      <c r="B3353" s="479" t="s">
        <v>9801</v>
      </c>
      <c r="C3353" s="480" t="s">
        <v>257</v>
      </c>
      <c r="D3353" s="481">
        <v>140.33000000000001</v>
      </c>
      <c r="E3353" s="479" t="s">
        <v>1405</v>
      </c>
    </row>
    <row r="3354" spans="1:5" ht="26.2" customHeight="1" x14ac:dyDescent="0.25">
      <c r="A3354" s="478" t="s">
        <v>9802</v>
      </c>
      <c r="B3354" s="479" t="s">
        <v>9803</v>
      </c>
      <c r="C3354" s="480" t="s">
        <v>262</v>
      </c>
      <c r="D3354" s="481">
        <v>30.87</v>
      </c>
      <c r="E3354" s="479" t="s">
        <v>1405</v>
      </c>
    </row>
    <row r="3355" spans="1:5" ht="26.2" customHeight="1" x14ac:dyDescent="0.25">
      <c r="A3355" s="478" t="s">
        <v>9804</v>
      </c>
      <c r="B3355" s="479" t="s">
        <v>9805</v>
      </c>
      <c r="C3355" s="480" t="s">
        <v>257</v>
      </c>
      <c r="D3355" s="481">
        <v>484.42</v>
      </c>
      <c r="E3355" s="479" t="s">
        <v>1100</v>
      </c>
    </row>
    <row r="3356" spans="1:5" ht="26.2" customHeight="1" x14ac:dyDescent="0.25">
      <c r="A3356" s="478" t="s">
        <v>9806</v>
      </c>
      <c r="B3356" s="479" t="s">
        <v>9807</v>
      </c>
      <c r="C3356" s="480" t="s">
        <v>262</v>
      </c>
      <c r="D3356" s="481">
        <v>106.59</v>
      </c>
      <c r="E3356" s="479" t="s">
        <v>1100</v>
      </c>
    </row>
    <row r="3357" spans="1:5" ht="26.2" customHeight="1" x14ac:dyDescent="0.25">
      <c r="A3357" s="478" t="s">
        <v>9808</v>
      </c>
      <c r="B3357" s="479" t="s">
        <v>9809</v>
      </c>
      <c r="C3357" s="480" t="s">
        <v>257</v>
      </c>
      <c r="D3357" s="481">
        <v>1470</v>
      </c>
      <c r="E3357" s="479" t="s">
        <v>1189</v>
      </c>
    </row>
    <row r="3358" spans="1:5" ht="26.2" customHeight="1" x14ac:dyDescent="0.25">
      <c r="A3358" s="478" t="s">
        <v>9810</v>
      </c>
      <c r="B3358" s="479" t="s">
        <v>9811</v>
      </c>
      <c r="C3358" s="480" t="s">
        <v>262</v>
      </c>
      <c r="D3358" s="481">
        <v>323.39999999999998</v>
      </c>
      <c r="E3358" s="479" t="s">
        <v>1189</v>
      </c>
    </row>
    <row r="3359" spans="1:5" ht="26.2" customHeight="1" x14ac:dyDescent="0.25">
      <c r="A3359" s="478" t="s">
        <v>9812</v>
      </c>
      <c r="B3359" s="479" t="s">
        <v>9813</v>
      </c>
      <c r="C3359" s="480" t="s">
        <v>257</v>
      </c>
      <c r="D3359" s="481">
        <v>360</v>
      </c>
      <c r="E3359" s="479" t="s">
        <v>1584</v>
      </c>
    </row>
    <row r="3360" spans="1:5" ht="26.2" customHeight="1" x14ac:dyDescent="0.25">
      <c r="A3360" s="478" t="s">
        <v>9814</v>
      </c>
      <c r="B3360" s="479" t="s">
        <v>9815</v>
      </c>
      <c r="C3360" s="480" t="s">
        <v>262</v>
      </c>
      <c r="D3360" s="481">
        <v>79.2</v>
      </c>
      <c r="E3360" s="479" t="s">
        <v>1584</v>
      </c>
    </row>
    <row r="3361" spans="1:5" ht="26.2" customHeight="1" x14ac:dyDescent="0.25">
      <c r="A3361" s="478" t="s">
        <v>9816</v>
      </c>
      <c r="B3361" s="479" t="s">
        <v>9817</v>
      </c>
      <c r="C3361" s="480" t="s">
        <v>257</v>
      </c>
      <c r="D3361" s="481">
        <v>2000</v>
      </c>
      <c r="E3361" s="479" t="s">
        <v>5515</v>
      </c>
    </row>
    <row r="3362" spans="1:5" ht="26.2" customHeight="1" x14ac:dyDescent="0.25">
      <c r="A3362" s="478" t="s">
        <v>9818</v>
      </c>
      <c r="B3362" s="479" t="s">
        <v>9819</v>
      </c>
      <c r="C3362" s="480" t="s">
        <v>262</v>
      </c>
      <c r="D3362" s="481">
        <v>440</v>
      </c>
      <c r="E3362" s="479" t="s">
        <v>5515</v>
      </c>
    </row>
    <row r="3363" spans="1:5" ht="26.2" customHeight="1" x14ac:dyDescent="0.25">
      <c r="A3363" s="478" t="s">
        <v>9820</v>
      </c>
      <c r="B3363" s="479" t="s">
        <v>9821</v>
      </c>
      <c r="C3363" s="480" t="s">
        <v>257</v>
      </c>
      <c r="D3363" s="481">
        <v>747.6</v>
      </c>
      <c r="E3363" s="479" t="s">
        <v>9614</v>
      </c>
    </row>
    <row r="3364" spans="1:5" ht="26.2" customHeight="1" x14ac:dyDescent="0.25">
      <c r="A3364" s="478" t="s">
        <v>9822</v>
      </c>
      <c r="B3364" s="479" t="s">
        <v>9823</v>
      </c>
      <c r="C3364" s="480" t="s">
        <v>262</v>
      </c>
      <c r="D3364" s="481">
        <v>164.47</v>
      </c>
      <c r="E3364" s="479" t="s">
        <v>9614</v>
      </c>
    </row>
    <row r="3365" spans="1:5" ht="26.2" customHeight="1" x14ac:dyDescent="0.25">
      <c r="A3365" s="478" t="s">
        <v>9824</v>
      </c>
      <c r="B3365" s="479" t="s">
        <v>9825</v>
      </c>
      <c r="C3365" s="480" t="s">
        <v>257</v>
      </c>
      <c r="D3365" s="481">
        <v>540</v>
      </c>
      <c r="E3365" s="479" t="s">
        <v>9665</v>
      </c>
    </row>
    <row r="3366" spans="1:5" ht="26.2" customHeight="1" x14ac:dyDescent="0.25">
      <c r="A3366" s="478" t="s">
        <v>9826</v>
      </c>
      <c r="B3366" s="479" t="s">
        <v>9827</v>
      </c>
      <c r="C3366" s="480" t="s">
        <v>262</v>
      </c>
      <c r="D3366" s="481">
        <v>118.8</v>
      </c>
      <c r="E3366" s="479" t="s">
        <v>9665</v>
      </c>
    </row>
    <row r="3367" spans="1:5" ht="26.2" customHeight="1" x14ac:dyDescent="0.25">
      <c r="A3367" s="478" t="s">
        <v>9828</v>
      </c>
      <c r="B3367" s="479" t="s">
        <v>9829</v>
      </c>
      <c r="C3367" s="480" t="s">
        <v>257</v>
      </c>
      <c r="D3367" s="481">
        <v>410</v>
      </c>
      <c r="E3367" s="479" t="s">
        <v>1603</v>
      </c>
    </row>
    <row r="3368" spans="1:5" ht="26.2" customHeight="1" x14ac:dyDescent="0.25">
      <c r="A3368" s="478" t="s">
        <v>9830</v>
      </c>
      <c r="B3368" s="479" t="s">
        <v>9831</v>
      </c>
      <c r="C3368" s="480" t="s">
        <v>262</v>
      </c>
      <c r="D3368" s="481">
        <v>90.2</v>
      </c>
      <c r="E3368" s="479" t="s">
        <v>1603</v>
      </c>
    </row>
    <row r="3369" spans="1:5" ht="26.2" customHeight="1" x14ac:dyDescent="0.25">
      <c r="A3369" s="478" t="s">
        <v>9832</v>
      </c>
      <c r="B3369" s="479" t="s">
        <v>9833</v>
      </c>
      <c r="C3369" s="480" t="s">
        <v>257</v>
      </c>
      <c r="D3369" s="481">
        <v>360</v>
      </c>
      <c r="E3369" s="479" t="s">
        <v>5357</v>
      </c>
    </row>
    <row r="3370" spans="1:5" ht="26.2" customHeight="1" x14ac:dyDescent="0.25">
      <c r="A3370" s="478" t="s">
        <v>9834</v>
      </c>
      <c r="B3370" s="479" t="s">
        <v>9835</v>
      </c>
      <c r="C3370" s="480" t="s">
        <v>262</v>
      </c>
      <c r="D3370" s="481">
        <v>79.2</v>
      </c>
      <c r="E3370" s="479" t="s">
        <v>5357</v>
      </c>
    </row>
    <row r="3371" spans="1:5" ht="26.2" customHeight="1" x14ac:dyDescent="0.25">
      <c r="A3371" s="478" t="s">
        <v>9836</v>
      </c>
      <c r="B3371" s="479" t="s">
        <v>9837</v>
      </c>
      <c r="C3371" s="480" t="s">
        <v>257</v>
      </c>
      <c r="D3371" s="481">
        <v>540</v>
      </c>
      <c r="E3371" s="479" t="s">
        <v>1836</v>
      </c>
    </row>
    <row r="3372" spans="1:5" ht="26.2" customHeight="1" x14ac:dyDescent="0.25">
      <c r="A3372" s="478" t="s">
        <v>9838</v>
      </c>
      <c r="B3372" s="479" t="s">
        <v>9839</v>
      </c>
      <c r="C3372" s="480" t="s">
        <v>262</v>
      </c>
      <c r="D3372" s="481">
        <v>118.8</v>
      </c>
      <c r="E3372" s="479" t="s">
        <v>1836</v>
      </c>
    </row>
    <row r="3373" spans="1:5" ht="26.2" customHeight="1" x14ac:dyDescent="0.25">
      <c r="A3373" s="478" t="s">
        <v>9840</v>
      </c>
      <c r="B3373" s="479" t="s">
        <v>9841</v>
      </c>
      <c r="C3373" s="480" t="s">
        <v>257</v>
      </c>
      <c r="D3373" s="481">
        <v>180</v>
      </c>
      <c r="E3373" s="479" t="s">
        <v>4861</v>
      </c>
    </row>
    <row r="3374" spans="1:5" ht="26.2" customHeight="1" x14ac:dyDescent="0.25">
      <c r="A3374" s="478" t="s">
        <v>9842</v>
      </c>
      <c r="B3374" s="479" t="s">
        <v>9843</v>
      </c>
      <c r="C3374" s="480" t="s">
        <v>262</v>
      </c>
      <c r="D3374" s="481">
        <v>39.6</v>
      </c>
      <c r="E3374" s="479" t="s">
        <v>4861</v>
      </c>
    </row>
    <row r="3375" spans="1:5" ht="26.2" customHeight="1" x14ac:dyDescent="0.25">
      <c r="A3375" s="478" t="s">
        <v>9844</v>
      </c>
      <c r="B3375" s="479" t="s">
        <v>9845</v>
      </c>
      <c r="C3375" s="480" t="s">
        <v>257</v>
      </c>
      <c r="D3375" s="481">
        <v>180</v>
      </c>
      <c r="E3375" s="479" t="s">
        <v>1404</v>
      </c>
    </row>
    <row r="3376" spans="1:5" ht="26.2" customHeight="1" x14ac:dyDescent="0.25">
      <c r="A3376" s="478" t="s">
        <v>9846</v>
      </c>
      <c r="B3376" s="479" t="s">
        <v>9847</v>
      </c>
      <c r="C3376" s="480" t="s">
        <v>262</v>
      </c>
      <c r="D3376" s="481">
        <v>39.6</v>
      </c>
      <c r="E3376" s="479" t="s">
        <v>1404</v>
      </c>
    </row>
    <row r="3377" spans="1:5" ht="26.2" customHeight="1" x14ac:dyDescent="0.25">
      <c r="A3377" s="478" t="s">
        <v>9848</v>
      </c>
      <c r="B3377" s="479" t="s">
        <v>9849</v>
      </c>
      <c r="C3377" s="480" t="s">
        <v>257</v>
      </c>
      <c r="D3377" s="481">
        <v>300</v>
      </c>
      <c r="E3377" s="479" t="s">
        <v>8626</v>
      </c>
    </row>
    <row r="3378" spans="1:5" ht="26.2" customHeight="1" x14ac:dyDescent="0.25">
      <c r="A3378" s="478" t="s">
        <v>9850</v>
      </c>
      <c r="B3378" s="479" t="s">
        <v>9851</v>
      </c>
      <c r="C3378" s="480" t="s">
        <v>262</v>
      </c>
      <c r="D3378" s="481">
        <v>66</v>
      </c>
      <c r="E3378" s="479" t="s">
        <v>8626</v>
      </c>
    </row>
    <row r="3379" spans="1:5" ht="26.2" customHeight="1" x14ac:dyDescent="0.25">
      <c r="A3379" s="478" t="s">
        <v>9852</v>
      </c>
      <c r="B3379" s="479" t="s">
        <v>9853</v>
      </c>
      <c r="C3379" s="480" t="s">
        <v>257</v>
      </c>
      <c r="D3379" s="481">
        <v>1356</v>
      </c>
      <c r="E3379" s="479" t="s">
        <v>9854</v>
      </c>
    </row>
    <row r="3380" spans="1:5" ht="26.2" customHeight="1" x14ac:dyDescent="0.25">
      <c r="A3380" s="478" t="s">
        <v>9855</v>
      </c>
      <c r="B3380" s="479" t="s">
        <v>9856</v>
      </c>
      <c r="C3380" s="480" t="s">
        <v>262</v>
      </c>
      <c r="D3380" s="481">
        <v>298.32</v>
      </c>
      <c r="E3380" s="479" t="s">
        <v>9854</v>
      </c>
    </row>
    <row r="3381" spans="1:5" ht="26.2" customHeight="1" x14ac:dyDescent="0.25">
      <c r="A3381" s="478" t="s">
        <v>9857</v>
      </c>
      <c r="B3381" s="479" t="s">
        <v>9858</v>
      </c>
      <c r="C3381" s="480" t="s">
        <v>257</v>
      </c>
      <c r="D3381" s="481">
        <v>180</v>
      </c>
      <c r="E3381" s="479" t="s">
        <v>1943</v>
      </c>
    </row>
    <row r="3382" spans="1:5" ht="26.2" customHeight="1" x14ac:dyDescent="0.25">
      <c r="A3382" s="478" t="s">
        <v>9859</v>
      </c>
      <c r="B3382" s="479" t="s">
        <v>9860</v>
      </c>
      <c r="C3382" s="480" t="s">
        <v>262</v>
      </c>
      <c r="D3382" s="481">
        <v>39.6</v>
      </c>
      <c r="E3382" s="479" t="s">
        <v>1943</v>
      </c>
    </row>
    <row r="3383" spans="1:5" ht="26.2" customHeight="1" x14ac:dyDescent="0.25">
      <c r="A3383" s="478" t="s">
        <v>9861</v>
      </c>
      <c r="B3383" s="479" t="s">
        <v>9862</v>
      </c>
      <c r="C3383" s="480" t="s">
        <v>257</v>
      </c>
      <c r="D3383" s="481">
        <v>976.2</v>
      </c>
      <c r="E3383" s="479" t="s">
        <v>5210</v>
      </c>
    </row>
    <row r="3384" spans="1:5" ht="26.2" customHeight="1" x14ac:dyDescent="0.25">
      <c r="A3384" s="478" t="s">
        <v>9863</v>
      </c>
      <c r="B3384" s="479" t="s">
        <v>9864</v>
      </c>
      <c r="C3384" s="480" t="s">
        <v>262</v>
      </c>
      <c r="D3384" s="481">
        <v>214.76</v>
      </c>
      <c r="E3384" s="479" t="s">
        <v>5210</v>
      </c>
    </row>
    <row r="3385" spans="1:5" ht="26.2" customHeight="1" x14ac:dyDescent="0.25">
      <c r="A3385" s="478" t="s">
        <v>9865</v>
      </c>
      <c r="B3385" s="479" t="s">
        <v>9866</v>
      </c>
      <c r="C3385" s="480" t="s">
        <v>257</v>
      </c>
      <c r="D3385" s="481">
        <v>5911.8</v>
      </c>
      <c r="E3385" s="479" t="s">
        <v>1249</v>
      </c>
    </row>
    <row r="3386" spans="1:5" ht="26.2" customHeight="1" x14ac:dyDescent="0.25">
      <c r="A3386" s="478" t="s">
        <v>9867</v>
      </c>
      <c r="B3386" s="479" t="s">
        <v>9868</v>
      </c>
      <c r="C3386" s="480" t="s">
        <v>262</v>
      </c>
      <c r="D3386" s="481">
        <v>1300.5999999999999</v>
      </c>
      <c r="E3386" s="479" t="s">
        <v>1249</v>
      </c>
    </row>
    <row r="3387" spans="1:5" ht="26.2" customHeight="1" x14ac:dyDescent="0.25">
      <c r="A3387" s="478" t="s">
        <v>9869</v>
      </c>
      <c r="B3387" s="479" t="s">
        <v>9870</v>
      </c>
      <c r="C3387" s="480" t="s">
        <v>257</v>
      </c>
      <c r="D3387" s="481">
        <v>690</v>
      </c>
      <c r="E3387" s="479" t="s">
        <v>5515</v>
      </c>
    </row>
    <row r="3388" spans="1:5" ht="26.2" customHeight="1" x14ac:dyDescent="0.25">
      <c r="A3388" s="478" t="s">
        <v>9871</v>
      </c>
      <c r="B3388" s="479" t="s">
        <v>9872</v>
      </c>
      <c r="C3388" s="480" t="s">
        <v>262</v>
      </c>
      <c r="D3388" s="481">
        <v>151.80000000000001</v>
      </c>
      <c r="E3388" s="479" t="s">
        <v>5515</v>
      </c>
    </row>
    <row r="3389" spans="1:5" ht="26.2" customHeight="1" x14ac:dyDescent="0.25">
      <c r="A3389" s="478" t="s">
        <v>9873</v>
      </c>
      <c r="B3389" s="479" t="s">
        <v>4940</v>
      </c>
      <c r="C3389" s="480" t="s">
        <v>2762</v>
      </c>
      <c r="D3389" s="481">
        <v>71200</v>
      </c>
      <c r="E3389" s="479" t="s">
        <v>3669</v>
      </c>
    </row>
    <row r="3390" spans="1:5" ht="26.2" customHeight="1" x14ac:dyDescent="0.25">
      <c r="A3390" s="478" t="s">
        <v>9874</v>
      </c>
      <c r="B3390" s="479" t="s">
        <v>9875</v>
      </c>
      <c r="C3390" s="480" t="s">
        <v>257</v>
      </c>
      <c r="D3390" s="481">
        <v>878.7</v>
      </c>
      <c r="E3390" s="479" t="s">
        <v>1169</v>
      </c>
    </row>
    <row r="3391" spans="1:5" ht="26.2" customHeight="1" x14ac:dyDescent="0.25">
      <c r="A3391" s="478" t="s">
        <v>9876</v>
      </c>
      <c r="B3391" s="479" t="s">
        <v>9877</v>
      </c>
      <c r="C3391" s="480" t="s">
        <v>262</v>
      </c>
      <c r="D3391" s="481">
        <v>193.31</v>
      </c>
      <c r="E3391" s="479" t="s">
        <v>1169</v>
      </c>
    </row>
    <row r="3392" spans="1:5" ht="26.2" customHeight="1" x14ac:dyDescent="0.25">
      <c r="A3392" s="478" t="s">
        <v>9878</v>
      </c>
      <c r="B3392" s="479" t="s">
        <v>9879</v>
      </c>
      <c r="C3392" s="480" t="s">
        <v>257</v>
      </c>
      <c r="D3392" s="481">
        <v>200</v>
      </c>
      <c r="E3392" s="479" t="s">
        <v>9880</v>
      </c>
    </row>
    <row r="3393" spans="1:5" ht="26.2" customHeight="1" x14ac:dyDescent="0.25">
      <c r="A3393" s="478" t="s">
        <v>9881</v>
      </c>
      <c r="B3393" s="479" t="s">
        <v>9882</v>
      </c>
      <c r="C3393" s="480" t="s">
        <v>262</v>
      </c>
      <c r="D3393" s="481">
        <v>44</v>
      </c>
      <c r="E3393" s="479" t="s">
        <v>9880</v>
      </c>
    </row>
    <row r="3394" spans="1:5" ht="26.2" customHeight="1" x14ac:dyDescent="0.25">
      <c r="A3394" s="478" t="s">
        <v>9883</v>
      </c>
      <c r="B3394" s="479" t="s">
        <v>9884</v>
      </c>
      <c r="C3394" s="480" t="s">
        <v>257</v>
      </c>
      <c r="D3394" s="481">
        <v>360</v>
      </c>
      <c r="E3394" s="479" t="s">
        <v>9885</v>
      </c>
    </row>
    <row r="3395" spans="1:5" ht="26.2" customHeight="1" x14ac:dyDescent="0.25">
      <c r="A3395" s="478" t="s">
        <v>9886</v>
      </c>
      <c r="B3395" s="479" t="s">
        <v>9887</v>
      </c>
      <c r="C3395" s="480" t="s">
        <v>262</v>
      </c>
      <c r="D3395" s="481">
        <v>79.2</v>
      </c>
      <c r="E3395" s="479" t="s">
        <v>9885</v>
      </c>
    </row>
    <row r="3396" spans="1:5" ht="26.2" customHeight="1" x14ac:dyDescent="0.25">
      <c r="A3396" s="478" t="s">
        <v>9888</v>
      </c>
      <c r="B3396" s="479" t="s">
        <v>9889</v>
      </c>
      <c r="C3396" s="480" t="s">
        <v>257</v>
      </c>
      <c r="D3396" s="481">
        <v>985.3</v>
      </c>
      <c r="E3396" s="479" t="s">
        <v>7555</v>
      </c>
    </row>
    <row r="3397" spans="1:5" ht="26.2" customHeight="1" x14ac:dyDescent="0.25">
      <c r="A3397" s="478" t="s">
        <v>9890</v>
      </c>
      <c r="B3397" s="479" t="s">
        <v>9891</v>
      </c>
      <c r="C3397" s="480" t="s">
        <v>262</v>
      </c>
      <c r="D3397" s="481">
        <v>216.77</v>
      </c>
      <c r="E3397" s="479" t="s">
        <v>7555</v>
      </c>
    </row>
    <row r="3398" spans="1:5" ht="26.2" customHeight="1" x14ac:dyDescent="0.25">
      <c r="A3398" s="478" t="s">
        <v>9892</v>
      </c>
      <c r="B3398" s="479" t="s">
        <v>9893</v>
      </c>
      <c r="C3398" s="480" t="s">
        <v>257</v>
      </c>
      <c r="D3398" s="481">
        <v>540</v>
      </c>
      <c r="E3398" s="479" t="s">
        <v>9653</v>
      </c>
    </row>
    <row r="3399" spans="1:5" ht="26.2" customHeight="1" x14ac:dyDescent="0.25">
      <c r="A3399" s="478" t="s">
        <v>9894</v>
      </c>
      <c r="B3399" s="479" t="s">
        <v>9895</v>
      </c>
      <c r="C3399" s="480" t="s">
        <v>262</v>
      </c>
      <c r="D3399" s="481">
        <v>118.8</v>
      </c>
      <c r="E3399" s="479" t="s">
        <v>9653</v>
      </c>
    </row>
    <row r="3400" spans="1:5" ht="26.2" customHeight="1" x14ac:dyDescent="0.25">
      <c r="A3400" s="478" t="s">
        <v>9896</v>
      </c>
      <c r="B3400" s="479" t="s">
        <v>9897</v>
      </c>
      <c r="C3400" s="480" t="s">
        <v>257</v>
      </c>
      <c r="D3400" s="481">
        <v>1116.5999999999999</v>
      </c>
      <c r="E3400" s="479" t="s">
        <v>8310</v>
      </c>
    </row>
    <row r="3401" spans="1:5" ht="26.2" customHeight="1" x14ac:dyDescent="0.25">
      <c r="A3401" s="864" t="s">
        <v>9898</v>
      </c>
      <c r="B3401" s="865" t="s">
        <v>9899</v>
      </c>
      <c r="C3401" s="866" t="s">
        <v>262</v>
      </c>
      <c r="D3401" s="867">
        <v>245.65</v>
      </c>
      <c r="E3401" s="865" t="s">
        <v>8310</v>
      </c>
    </row>
    <row r="3402" spans="1:5" ht="26.2" customHeight="1" x14ac:dyDescent="0.25">
      <c r="A3402" s="493" t="s">
        <v>9900</v>
      </c>
      <c r="B3402" s="861" t="s">
        <v>9901</v>
      </c>
      <c r="C3402" s="862" t="s">
        <v>257</v>
      </c>
      <c r="D3402" s="863">
        <v>294.60000000000002</v>
      </c>
      <c r="E3402" s="861" t="s">
        <v>9618</v>
      </c>
    </row>
    <row r="3403" spans="1:5" ht="26.2" customHeight="1" x14ac:dyDescent="0.25">
      <c r="A3403" s="478" t="s">
        <v>9902</v>
      </c>
      <c r="B3403" s="479" t="s">
        <v>9903</v>
      </c>
      <c r="C3403" s="480" t="s">
        <v>262</v>
      </c>
      <c r="D3403" s="481">
        <v>64.81</v>
      </c>
      <c r="E3403" s="479" t="s">
        <v>9618</v>
      </c>
    </row>
    <row r="3404" spans="1:5" ht="26.2" customHeight="1" x14ac:dyDescent="0.25">
      <c r="A3404" s="478" t="s">
        <v>9904</v>
      </c>
      <c r="B3404" s="479" t="s">
        <v>9905</v>
      </c>
      <c r="C3404" s="480" t="s">
        <v>257</v>
      </c>
      <c r="D3404" s="481">
        <v>520</v>
      </c>
      <c r="E3404" s="479" t="s">
        <v>1836</v>
      </c>
    </row>
    <row r="3405" spans="1:5" ht="26.2" customHeight="1" x14ac:dyDescent="0.25">
      <c r="A3405" s="478" t="s">
        <v>9906</v>
      </c>
      <c r="B3405" s="479" t="s">
        <v>9907</v>
      </c>
      <c r="C3405" s="480" t="s">
        <v>262</v>
      </c>
      <c r="D3405" s="481">
        <v>114.4</v>
      </c>
      <c r="E3405" s="479" t="s">
        <v>1836</v>
      </c>
    </row>
    <row r="3406" spans="1:5" ht="26.2" customHeight="1" x14ac:dyDescent="0.25">
      <c r="A3406" s="478" t="s">
        <v>9908</v>
      </c>
      <c r="B3406" s="479" t="s">
        <v>9909</v>
      </c>
      <c r="C3406" s="480" t="s">
        <v>257</v>
      </c>
      <c r="D3406" s="481">
        <v>300</v>
      </c>
      <c r="E3406" s="479" t="s">
        <v>5211</v>
      </c>
    </row>
    <row r="3407" spans="1:5" ht="26.2" customHeight="1" x14ac:dyDescent="0.25">
      <c r="A3407" s="478" t="s">
        <v>9910</v>
      </c>
      <c r="B3407" s="479" t="s">
        <v>9911</v>
      </c>
      <c r="C3407" s="480" t="s">
        <v>262</v>
      </c>
      <c r="D3407" s="481">
        <v>66</v>
      </c>
      <c r="E3407" s="479" t="s">
        <v>5211</v>
      </c>
    </row>
    <row r="3408" spans="1:5" ht="26.2" customHeight="1" x14ac:dyDescent="0.25">
      <c r="A3408" s="478" t="s">
        <v>9912</v>
      </c>
      <c r="B3408" s="479" t="s">
        <v>9913</v>
      </c>
      <c r="C3408" s="480" t="s">
        <v>257</v>
      </c>
      <c r="D3408" s="481">
        <v>360</v>
      </c>
      <c r="E3408" s="479" t="s">
        <v>5357</v>
      </c>
    </row>
    <row r="3409" spans="1:5" ht="26.2" customHeight="1" x14ac:dyDescent="0.25">
      <c r="A3409" s="478" t="s">
        <v>9914</v>
      </c>
      <c r="B3409" s="479" t="s">
        <v>9915</v>
      </c>
      <c r="C3409" s="480" t="s">
        <v>262</v>
      </c>
      <c r="D3409" s="481">
        <v>79.2</v>
      </c>
      <c r="E3409" s="479" t="s">
        <v>5357</v>
      </c>
    </row>
    <row r="3410" spans="1:5" ht="26.2" customHeight="1" x14ac:dyDescent="0.25">
      <c r="A3410" s="478" t="s">
        <v>9916</v>
      </c>
      <c r="B3410" s="479" t="s">
        <v>9917</v>
      </c>
      <c r="C3410" s="480" t="s">
        <v>257</v>
      </c>
      <c r="D3410" s="481">
        <v>285</v>
      </c>
      <c r="E3410" s="479" t="s">
        <v>9918</v>
      </c>
    </row>
    <row r="3411" spans="1:5" ht="26.2" customHeight="1" x14ac:dyDescent="0.25">
      <c r="A3411" s="478" t="s">
        <v>9919</v>
      </c>
      <c r="B3411" s="479" t="s">
        <v>9920</v>
      </c>
      <c r="C3411" s="480" t="s">
        <v>262</v>
      </c>
      <c r="D3411" s="481">
        <v>62.7</v>
      </c>
      <c r="E3411" s="479" t="s">
        <v>9918</v>
      </c>
    </row>
    <row r="3412" spans="1:5" ht="26.2" customHeight="1" x14ac:dyDescent="0.25">
      <c r="A3412" s="478" t="s">
        <v>9921</v>
      </c>
      <c r="B3412" s="479" t="s">
        <v>9922</v>
      </c>
      <c r="C3412" s="480" t="s">
        <v>257</v>
      </c>
      <c r="D3412" s="481">
        <v>360</v>
      </c>
      <c r="E3412" s="479" t="s">
        <v>2018</v>
      </c>
    </row>
    <row r="3413" spans="1:5" ht="26.2" customHeight="1" x14ac:dyDescent="0.25">
      <c r="A3413" s="478" t="s">
        <v>9923</v>
      </c>
      <c r="B3413" s="479" t="s">
        <v>9924</v>
      </c>
      <c r="C3413" s="480" t="s">
        <v>262</v>
      </c>
      <c r="D3413" s="481">
        <v>79.2</v>
      </c>
      <c r="E3413" s="479" t="s">
        <v>2018</v>
      </c>
    </row>
    <row r="3414" spans="1:5" ht="26.2" customHeight="1" x14ac:dyDescent="0.25">
      <c r="A3414" s="478" t="s">
        <v>9925</v>
      </c>
      <c r="B3414" s="479" t="s">
        <v>9926</v>
      </c>
      <c r="C3414" s="480" t="s">
        <v>257</v>
      </c>
      <c r="D3414" s="481">
        <v>2031</v>
      </c>
      <c r="E3414" s="479" t="s">
        <v>5510</v>
      </c>
    </row>
    <row r="3415" spans="1:5" ht="26.2" customHeight="1" x14ac:dyDescent="0.25">
      <c r="A3415" s="478" t="s">
        <v>9927</v>
      </c>
      <c r="B3415" s="479" t="s">
        <v>9928</v>
      </c>
      <c r="C3415" s="480" t="s">
        <v>262</v>
      </c>
      <c r="D3415" s="481">
        <v>446.82</v>
      </c>
      <c r="E3415" s="479" t="s">
        <v>5510</v>
      </c>
    </row>
    <row r="3416" spans="1:5" ht="26.2" customHeight="1" x14ac:dyDescent="0.25">
      <c r="A3416" s="478" t="s">
        <v>9929</v>
      </c>
      <c r="B3416" s="479" t="s">
        <v>9930</v>
      </c>
      <c r="C3416" s="480" t="s">
        <v>257</v>
      </c>
      <c r="D3416" s="481">
        <v>873.6</v>
      </c>
      <c r="E3416" s="479" t="s">
        <v>9931</v>
      </c>
    </row>
    <row r="3417" spans="1:5" ht="26.2" customHeight="1" x14ac:dyDescent="0.25">
      <c r="A3417" s="478" t="s">
        <v>9932</v>
      </c>
      <c r="B3417" s="479" t="s">
        <v>9933</v>
      </c>
      <c r="C3417" s="480" t="s">
        <v>262</v>
      </c>
      <c r="D3417" s="481">
        <v>192.19</v>
      </c>
      <c r="E3417" s="479" t="s">
        <v>9931</v>
      </c>
    </row>
    <row r="3418" spans="1:5" ht="26.2" customHeight="1" x14ac:dyDescent="0.25">
      <c r="A3418" s="478" t="s">
        <v>9934</v>
      </c>
      <c r="B3418" s="479" t="s">
        <v>9935</v>
      </c>
      <c r="C3418" s="480" t="s">
        <v>257</v>
      </c>
      <c r="D3418" s="481">
        <v>900</v>
      </c>
      <c r="E3418" s="479" t="s">
        <v>1943</v>
      </c>
    </row>
    <row r="3419" spans="1:5" ht="26.2" customHeight="1" x14ac:dyDescent="0.25">
      <c r="A3419" s="478" t="s">
        <v>9936</v>
      </c>
      <c r="B3419" s="479" t="s">
        <v>9937</v>
      </c>
      <c r="C3419" s="480" t="s">
        <v>262</v>
      </c>
      <c r="D3419" s="481">
        <v>198</v>
      </c>
      <c r="E3419" s="479" t="s">
        <v>1943</v>
      </c>
    </row>
    <row r="3420" spans="1:5" ht="26.2" customHeight="1" x14ac:dyDescent="0.25">
      <c r="A3420" s="478" t="s">
        <v>9938</v>
      </c>
      <c r="B3420" s="479" t="s">
        <v>9939</v>
      </c>
      <c r="C3420" s="480" t="s">
        <v>257</v>
      </c>
      <c r="D3420" s="481">
        <v>1020</v>
      </c>
      <c r="E3420" s="479" t="s">
        <v>4856</v>
      </c>
    </row>
    <row r="3421" spans="1:5" ht="26.2" customHeight="1" x14ac:dyDescent="0.25">
      <c r="A3421" s="478" t="s">
        <v>9940</v>
      </c>
      <c r="B3421" s="479" t="s">
        <v>9941</v>
      </c>
      <c r="C3421" s="480" t="s">
        <v>262</v>
      </c>
      <c r="D3421" s="481">
        <v>224.4</v>
      </c>
      <c r="E3421" s="479" t="s">
        <v>4856</v>
      </c>
    </row>
    <row r="3422" spans="1:5" ht="26.2" customHeight="1" x14ac:dyDescent="0.25">
      <c r="A3422" s="478" t="s">
        <v>9942</v>
      </c>
      <c r="B3422" s="479" t="s">
        <v>9943</v>
      </c>
      <c r="C3422" s="480" t="s">
        <v>257</v>
      </c>
      <c r="D3422" s="481">
        <v>115</v>
      </c>
      <c r="E3422" s="479" t="s">
        <v>9944</v>
      </c>
    </row>
    <row r="3423" spans="1:5" ht="26.2" customHeight="1" x14ac:dyDescent="0.25">
      <c r="A3423" s="478" t="s">
        <v>9945</v>
      </c>
      <c r="B3423" s="479" t="s">
        <v>9946</v>
      </c>
      <c r="C3423" s="480" t="s">
        <v>262</v>
      </c>
      <c r="D3423" s="481">
        <v>25.3</v>
      </c>
      <c r="E3423" s="479" t="s">
        <v>9944</v>
      </c>
    </row>
    <row r="3424" spans="1:5" ht="26.2" customHeight="1" x14ac:dyDescent="0.25">
      <c r="A3424" s="478" t="s">
        <v>9947</v>
      </c>
      <c r="B3424" s="479" t="s">
        <v>9948</v>
      </c>
      <c r="C3424" s="480" t="s">
        <v>257</v>
      </c>
      <c r="D3424" s="481">
        <v>2774</v>
      </c>
      <c r="E3424" s="479" t="s">
        <v>1249</v>
      </c>
    </row>
    <row r="3425" spans="1:5" ht="26.2" customHeight="1" x14ac:dyDescent="0.25">
      <c r="A3425" s="478" t="s">
        <v>9949</v>
      </c>
      <c r="B3425" s="479" t="s">
        <v>9950</v>
      </c>
      <c r="C3425" s="480" t="s">
        <v>262</v>
      </c>
      <c r="D3425" s="481">
        <v>610.28</v>
      </c>
      <c r="E3425" s="479" t="s">
        <v>1249</v>
      </c>
    </row>
    <row r="3426" spans="1:5" ht="26.2" customHeight="1" x14ac:dyDescent="0.25">
      <c r="A3426" s="478" t="s">
        <v>9951</v>
      </c>
      <c r="B3426" s="479" t="s">
        <v>9952</v>
      </c>
      <c r="C3426" s="480" t="s">
        <v>257</v>
      </c>
      <c r="D3426" s="481">
        <v>958.2</v>
      </c>
      <c r="E3426" s="479" t="s">
        <v>5510</v>
      </c>
    </row>
    <row r="3427" spans="1:5" ht="26.2" customHeight="1" x14ac:dyDescent="0.25">
      <c r="A3427" s="478" t="s">
        <v>9953</v>
      </c>
      <c r="B3427" s="479" t="s">
        <v>9954</v>
      </c>
      <c r="C3427" s="480" t="s">
        <v>262</v>
      </c>
      <c r="D3427" s="481">
        <v>210.8</v>
      </c>
      <c r="E3427" s="479" t="s">
        <v>5510</v>
      </c>
    </row>
    <row r="3428" spans="1:5" ht="26.2" customHeight="1" x14ac:dyDescent="0.25">
      <c r="A3428" s="478" t="s">
        <v>9955</v>
      </c>
      <c r="B3428" s="479" t="s">
        <v>9956</v>
      </c>
      <c r="C3428" s="480" t="s">
        <v>257</v>
      </c>
      <c r="D3428" s="481">
        <v>1042.8</v>
      </c>
      <c r="E3428" s="479" t="s">
        <v>5359</v>
      </c>
    </row>
    <row r="3429" spans="1:5" ht="26.2" customHeight="1" x14ac:dyDescent="0.25">
      <c r="A3429" s="478" t="s">
        <v>9957</v>
      </c>
      <c r="B3429" s="479" t="s">
        <v>9958</v>
      </c>
      <c r="C3429" s="480" t="s">
        <v>262</v>
      </c>
      <c r="D3429" s="481">
        <v>229.42</v>
      </c>
      <c r="E3429" s="479" t="s">
        <v>5359</v>
      </c>
    </row>
    <row r="3430" spans="1:5" ht="26.2" customHeight="1" x14ac:dyDescent="0.25">
      <c r="A3430" s="478" t="s">
        <v>9959</v>
      </c>
      <c r="B3430" s="479" t="s">
        <v>9960</v>
      </c>
      <c r="C3430" s="480" t="s">
        <v>257</v>
      </c>
      <c r="D3430" s="481">
        <v>720</v>
      </c>
      <c r="E3430" s="479" t="s">
        <v>9885</v>
      </c>
    </row>
    <row r="3431" spans="1:5" ht="26.2" customHeight="1" x14ac:dyDescent="0.25">
      <c r="A3431" s="478" t="s">
        <v>9961</v>
      </c>
      <c r="B3431" s="479" t="s">
        <v>9962</v>
      </c>
      <c r="C3431" s="480" t="s">
        <v>262</v>
      </c>
      <c r="D3431" s="481">
        <v>158.4</v>
      </c>
      <c r="E3431" s="479" t="s">
        <v>9885</v>
      </c>
    </row>
    <row r="3432" spans="1:5" ht="26.2" customHeight="1" x14ac:dyDescent="0.25">
      <c r="A3432" s="478" t="s">
        <v>9963</v>
      </c>
      <c r="B3432" s="479" t="s">
        <v>9964</v>
      </c>
      <c r="C3432" s="480" t="s">
        <v>257</v>
      </c>
      <c r="D3432" s="481">
        <v>150</v>
      </c>
      <c r="E3432" s="479" t="s">
        <v>8626</v>
      </c>
    </row>
    <row r="3433" spans="1:5" ht="26.2" customHeight="1" x14ac:dyDescent="0.25">
      <c r="A3433" s="478" t="s">
        <v>9965</v>
      </c>
      <c r="B3433" s="479" t="s">
        <v>9966</v>
      </c>
      <c r="C3433" s="480" t="s">
        <v>262</v>
      </c>
      <c r="D3433" s="481">
        <v>33</v>
      </c>
      <c r="E3433" s="479" t="s">
        <v>8626</v>
      </c>
    </row>
    <row r="3434" spans="1:5" ht="26.2" customHeight="1" x14ac:dyDescent="0.25">
      <c r="A3434" s="478" t="s">
        <v>9967</v>
      </c>
      <c r="B3434" s="479" t="s">
        <v>9968</v>
      </c>
      <c r="C3434" s="480" t="s">
        <v>257</v>
      </c>
      <c r="D3434" s="481">
        <v>720</v>
      </c>
      <c r="E3434" s="479" t="s">
        <v>1229</v>
      </c>
    </row>
    <row r="3435" spans="1:5" ht="26.2" customHeight="1" x14ac:dyDescent="0.25">
      <c r="A3435" s="478" t="s">
        <v>9969</v>
      </c>
      <c r="B3435" s="479" t="s">
        <v>9970</v>
      </c>
      <c r="C3435" s="480" t="s">
        <v>262</v>
      </c>
      <c r="D3435" s="481">
        <v>158.4</v>
      </c>
      <c r="E3435" s="479" t="s">
        <v>1229</v>
      </c>
    </row>
    <row r="3436" spans="1:5" ht="26.2" customHeight="1" x14ac:dyDescent="0.25">
      <c r="A3436" s="478" t="s">
        <v>9971</v>
      </c>
      <c r="B3436" s="479" t="s">
        <v>9972</v>
      </c>
      <c r="C3436" s="480" t="s">
        <v>257</v>
      </c>
      <c r="D3436" s="481">
        <v>290</v>
      </c>
      <c r="E3436" s="479" t="s">
        <v>8056</v>
      </c>
    </row>
    <row r="3437" spans="1:5" ht="26.2" customHeight="1" x14ac:dyDescent="0.25">
      <c r="A3437" s="478" t="s">
        <v>9973</v>
      </c>
      <c r="B3437" s="479" t="s">
        <v>9974</v>
      </c>
      <c r="C3437" s="480" t="s">
        <v>262</v>
      </c>
      <c r="D3437" s="481">
        <v>63.8</v>
      </c>
      <c r="E3437" s="479" t="s">
        <v>8056</v>
      </c>
    </row>
    <row r="3438" spans="1:5" ht="26.2" customHeight="1" x14ac:dyDescent="0.25">
      <c r="A3438" s="478" t="s">
        <v>9975</v>
      </c>
      <c r="B3438" s="479" t="s">
        <v>9976</v>
      </c>
      <c r="C3438" s="480" t="s">
        <v>257</v>
      </c>
      <c r="D3438" s="481">
        <v>200</v>
      </c>
      <c r="E3438" s="479" t="s">
        <v>1169</v>
      </c>
    </row>
    <row r="3439" spans="1:5" ht="26.2" customHeight="1" x14ac:dyDescent="0.25">
      <c r="A3439" s="478" t="s">
        <v>9977</v>
      </c>
      <c r="B3439" s="479" t="s">
        <v>9978</v>
      </c>
      <c r="C3439" s="480" t="s">
        <v>262</v>
      </c>
      <c r="D3439" s="481">
        <v>44</v>
      </c>
      <c r="E3439" s="479" t="s">
        <v>1169</v>
      </c>
    </row>
    <row r="3440" spans="1:5" ht="26.2" customHeight="1" x14ac:dyDescent="0.25">
      <c r="A3440" s="478" t="s">
        <v>9979</v>
      </c>
      <c r="B3440" s="479" t="s">
        <v>9980</v>
      </c>
      <c r="C3440" s="480" t="s">
        <v>257</v>
      </c>
      <c r="D3440" s="481">
        <v>200</v>
      </c>
      <c r="E3440" s="479" t="s">
        <v>9981</v>
      </c>
    </row>
    <row r="3441" spans="1:5" ht="26.2" customHeight="1" x14ac:dyDescent="0.25">
      <c r="A3441" s="478" t="s">
        <v>9982</v>
      </c>
      <c r="B3441" s="479" t="s">
        <v>9983</v>
      </c>
      <c r="C3441" s="480" t="s">
        <v>262</v>
      </c>
      <c r="D3441" s="481">
        <v>44</v>
      </c>
      <c r="E3441" s="479" t="s">
        <v>9981</v>
      </c>
    </row>
    <row r="3442" spans="1:5" ht="26.2" customHeight="1" x14ac:dyDescent="0.25">
      <c r="A3442" s="478" t="s">
        <v>9984</v>
      </c>
      <c r="B3442" s="479" t="s">
        <v>9985</v>
      </c>
      <c r="C3442" s="480" t="s">
        <v>257</v>
      </c>
      <c r="D3442" s="481">
        <v>1993.2</v>
      </c>
      <c r="E3442" s="479" t="s">
        <v>9986</v>
      </c>
    </row>
    <row r="3443" spans="1:5" ht="26.2" customHeight="1" x14ac:dyDescent="0.25">
      <c r="A3443" s="478" t="s">
        <v>9987</v>
      </c>
      <c r="B3443" s="479" t="s">
        <v>9988</v>
      </c>
      <c r="C3443" s="480" t="s">
        <v>262</v>
      </c>
      <c r="D3443" s="481">
        <v>438.5</v>
      </c>
      <c r="E3443" s="479" t="s">
        <v>9986</v>
      </c>
    </row>
    <row r="3444" spans="1:5" ht="26.2" customHeight="1" x14ac:dyDescent="0.25">
      <c r="A3444" s="478" t="s">
        <v>9989</v>
      </c>
      <c r="B3444" s="479" t="s">
        <v>9990</v>
      </c>
      <c r="C3444" s="480" t="s">
        <v>257</v>
      </c>
      <c r="D3444" s="481">
        <v>90</v>
      </c>
      <c r="E3444" s="479" t="s">
        <v>9991</v>
      </c>
    </row>
    <row r="3445" spans="1:5" ht="26.2" customHeight="1" x14ac:dyDescent="0.25">
      <c r="A3445" s="478" t="s">
        <v>9992</v>
      </c>
      <c r="B3445" s="479" t="s">
        <v>9993</v>
      </c>
      <c r="C3445" s="480" t="s">
        <v>262</v>
      </c>
      <c r="D3445" s="481">
        <v>19.8</v>
      </c>
      <c r="E3445" s="479" t="s">
        <v>9991</v>
      </c>
    </row>
    <row r="3446" spans="1:5" ht="26.2" customHeight="1" x14ac:dyDescent="0.25">
      <c r="A3446" s="478" t="s">
        <v>9994</v>
      </c>
      <c r="B3446" s="479" t="s">
        <v>9995</v>
      </c>
      <c r="C3446" s="480" t="s">
        <v>5958</v>
      </c>
      <c r="D3446" s="481">
        <v>1212000.69</v>
      </c>
      <c r="E3446" s="479" t="s">
        <v>696</v>
      </c>
    </row>
    <row r="3447" spans="1:5" ht="26.2" customHeight="1" x14ac:dyDescent="0.25">
      <c r="A3447" s="478" t="s">
        <v>9996</v>
      </c>
      <c r="B3447" s="479" t="s">
        <v>9997</v>
      </c>
      <c r="C3447" s="480" t="s">
        <v>5958</v>
      </c>
      <c r="D3447" s="481">
        <v>988021.77</v>
      </c>
      <c r="E3447" s="479" t="s">
        <v>696</v>
      </c>
    </row>
    <row r="3448" spans="1:5" ht="26.2" customHeight="1" x14ac:dyDescent="0.25">
      <c r="A3448" s="478" t="s">
        <v>9998</v>
      </c>
      <c r="B3448" s="479" t="s">
        <v>9999</v>
      </c>
      <c r="C3448" s="480" t="s">
        <v>5958</v>
      </c>
      <c r="D3448" s="481">
        <v>2077946.64</v>
      </c>
      <c r="E3448" s="479" t="s">
        <v>696</v>
      </c>
    </row>
    <row r="3449" spans="1:5" ht="26.2" customHeight="1" x14ac:dyDescent="0.25">
      <c r="A3449" s="478" t="s">
        <v>10000</v>
      </c>
      <c r="B3449" s="479" t="s">
        <v>10001</v>
      </c>
      <c r="C3449" s="480" t="s">
        <v>8</v>
      </c>
      <c r="D3449" s="481">
        <v>40000</v>
      </c>
      <c r="E3449" s="479" t="s">
        <v>696</v>
      </c>
    </row>
    <row r="3450" spans="1:5" ht="26.2" customHeight="1" x14ac:dyDescent="0.25">
      <c r="A3450" s="478" t="s">
        <v>10002</v>
      </c>
      <c r="B3450" s="479" t="s">
        <v>10003</v>
      </c>
      <c r="C3450" s="480" t="s">
        <v>5958</v>
      </c>
      <c r="D3450" s="481">
        <v>1042441.36</v>
      </c>
      <c r="E3450" s="479" t="s">
        <v>696</v>
      </c>
    </row>
    <row r="3451" spans="1:5" ht="26.2" customHeight="1" x14ac:dyDescent="0.25">
      <c r="A3451" s="864" t="s">
        <v>10004</v>
      </c>
      <c r="B3451" s="865" t="s">
        <v>10005</v>
      </c>
      <c r="C3451" s="866" t="s">
        <v>13</v>
      </c>
      <c r="D3451" s="867">
        <v>19000</v>
      </c>
      <c r="E3451" s="865" t="s">
        <v>6062</v>
      </c>
    </row>
    <row r="3452" spans="1:5" ht="26.2" customHeight="1" x14ac:dyDescent="0.25">
      <c r="A3452" s="493" t="s">
        <v>10006</v>
      </c>
      <c r="B3452" s="861" t="s">
        <v>10007</v>
      </c>
      <c r="C3452" s="862" t="s">
        <v>267</v>
      </c>
      <c r="D3452" s="863">
        <v>270000</v>
      </c>
      <c r="E3452" s="861" t="s">
        <v>3409</v>
      </c>
    </row>
    <row r="3453" spans="1:5" ht="26.2" customHeight="1" x14ac:dyDescent="0.25">
      <c r="A3453" s="478" t="s">
        <v>10008</v>
      </c>
      <c r="B3453" s="479" t="s">
        <v>10009</v>
      </c>
      <c r="C3453" s="480" t="s">
        <v>1565</v>
      </c>
      <c r="D3453" s="481">
        <v>100478.96</v>
      </c>
      <c r="E3453" s="479" t="s">
        <v>2231</v>
      </c>
    </row>
    <row r="3454" spans="1:5" ht="26.2" customHeight="1" x14ac:dyDescent="0.25">
      <c r="A3454" s="478" t="s">
        <v>10010</v>
      </c>
      <c r="B3454" s="479" t="s">
        <v>10011</v>
      </c>
      <c r="C3454" s="480" t="s">
        <v>1565</v>
      </c>
      <c r="D3454" s="481">
        <v>96880</v>
      </c>
      <c r="E3454" s="479" t="s">
        <v>1739</v>
      </c>
    </row>
    <row r="3455" spans="1:5" ht="26.2" customHeight="1" x14ac:dyDescent="0.25">
      <c r="A3455" s="478" t="s">
        <v>10012</v>
      </c>
      <c r="B3455" s="479" t="s">
        <v>10013</v>
      </c>
      <c r="C3455" s="480" t="s">
        <v>1565</v>
      </c>
      <c r="D3455" s="481">
        <v>1154049.3</v>
      </c>
      <c r="E3455" s="479" t="s">
        <v>1170</v>
      </c>
    </row>
    <row r="3456" spans="1:5" ht="26.2" customHeight="1" x14ac:dyDescent="0.25">
      <c r="A3456" s="478" t="s">
        <v>10014</v>
      </c>
      <c r="B3456" s="479" t="s">
        <v>10015</v>
      </c>
      <c r="C3456" s="480" t="s">
        <v>1565</v>
      </c>
      <c r="D3456" s="481">
        <v>23402</v>
      </c>
      <c r="E3456" s="479" t="s">
        <v>1170</v>
      </c>
    </row>
    <row r="3457" spans="1:5" ht="26.2" customHeight="1" x14ac:dyDescent="0.25">
      <c r="A3457" s="478" t="s">
        <v>10016</v>
      </c>
      <c r="B3457" s="479" t="s">
        <v>10017</v>
      </c>
      <c r="C3457" s="480" t="s">
        <v>1565</v>
      </c>
      <c r="D3457" s="481">
        <v>1544502.4</v>
      </c>
      <c r="E3457" s="479" t="s">
        <v>3726</v>
      </c>
    </row>
    <row r="3458" spans="1:5" ht="26.2" customHeight="1" x14ac:dyDescent="0.25">
      <c r="A3458" s="478" t="s">
        <v>10018</v>
      </c>
      <c r="B3458" s="479" t="s">
        <v>10019</v>
      </c>
      <c r="C3458" s="480" t="s">
        <v>2498</v>
      </c>
      <c r="D3458" s="481">
        <v>6539.48</v>
      </c>
      <c r="E3458" s="479" t="s">
        <v>1739</v>
      </c>
    </row>
    <row r="3459" spans="1:5" ht="26.2" customHeight="1" x14ac:dyDescent="0.25">
      <c r="A3459" s="478" t="s">
        <v>10020</v>
      </c>
      <c r="B3459" s="479" t="s">
        <v>10021</v>
      </c>
      <c r="C3459" s="480" t="s">
        <v>1565</v>
      </c>
      <c r="D3459" s="481">
        <v>27521.06</v>
      </c>
      <c r="E3459" s="479" t="s">
        <v>4818</v>
      </c>
    </row>
    <row r="3460" spans="1:5" ht="26.2" customHeight="1" x14ac:dyDescent="0.25">
      <c r="A3460" s="478" t="s">
        <v>10022</v>
      </c>
      <c r="B3460" s="479" t="s">
        <v>10023</v>
      </c>
      <c r="C3460" s="480" t="s">
        <v>256</v>
      </c>
      <c r="D3460" s="481">
        <v>8196.7199999999993</v>
      </c>
      <c r="E3460" s="479" t="s">
        <v>10024</v>
      </c>
    </row>
    <row r="3461" spans="1:5" ht="26.2" customHeight="1" x14ac:dyDescent="0.25">
      <c r="A3461" s="478" t="s">
        <v>10025</v>
      </c>
      <c r="B3461" s="479" t="s">
        <v>10026</v>
      </c>
      <c r="C3461" s="480" t="s">
        <v>262</v>
      </c>
      <c r="D3461" s="481">
        <v>1803.28</v>
      </c>
      <c r="E3461" s="479" t="s">
        <v>10024</v>
      </c>
    </row>
    <row r="3462" spans="1:5" ht="26.2" customHeight="1" x14ac:dyDescent="0.25">
      <c r="A3462" s="478" t="s">
        <v>10027</v>
      </c>
      <c r="B3462" s="479" t="s">
        <v>10028</v>
      </c>
      <c r="C3462" s="480" t="s">
        <v>8</v>
      </c>
      <c r="D3462" s="481">
        <v>4000</v>
      </c>
      <c r="E3462" s="479" t="s">
        <v>10029</v>
      </c>
    </row>
    <row r="3463" spans="1:5" ht="26.2" customHeight="1" x14ac:dyDescent="0.25">
      <c r="A3463" s="478" t="s">
        <v>10030</v>
      </c>
      <c r="B3463" s="479" t="s">
        <v>10031</v>
      </c>
      <c r="C3463" s="480" t="s">
        <v>256</v>
      </c>
      <c r="D3463" s="481">
        <v>5000</v>
      </c>
      <c r="E3463" s="479" t="s">
        <v>4881</v>
      </c>
    </row>
    <row r="3464" spans="1:5" ht="26.2" customHeight="1" x14ac:dyDescent="0.25">
      <c r="A3464" s="478" t="s">
        <v>10032</v>
      </c>
      <c r="B3464" s="479" t="s">
        <v>10033</v>
      </c>
      <c r="C3464" s="480" t="s">
        <v>262</v>
      </c>
      <c r="D3464" s="481">
        <v>1100</v>
      </c>
      <c r="E3464" s="479" t="s">
        <v>4881</v>
      </c>
    </row>
    <row r="3465" spans="1:5" ht="26.2" customHeight="1" x14ac:dyDescent="0.25">
      <c r="A3465" s="478" t="s">
        <v>10034</v>
      </c>
      <c r="B3465" s="479" t="s">
        <v>10035</v>
      </c>
      <c r="C3465" s="480" t="s">
        <v>262</v>
      </c>
      <c r="D3465" s="481">
        <v>3300</v>
      </c>
      <c r="E3465" s="479" t="s">
        <v>4974</v>
      </c>
    </row>
    <row r="3466" spans="1:5" ht="26.2" customHeight="1" x14ac:dyDescent="0.25">
      <c r="A3466" s="478" t="s">
        <v>10036</v>
      </c>
      <c r="B3466" s="479" t="s">
        <v>10037</v>
      </c>
      <c r="C3466" s="480" t="s">
        <v>262</v>
      </c>
      <c r="D3466" s="481">
        <v>67</v>
      </c>
      <c r="E3466" s="479" t="s">
        <v>1094</v>
      </c>
    </row>
    <row r="3467" spans="1:5" ht="26.2" customHeight="1" x14ac:dyDescent="0.25">
      <c r="A3467" s="478" t="s">
        <v>10038</v>
      </c>
      <c r="B3467" s="479" t="s">
        <v>10039</v>
      </c>
      <c r="C3467" s="480" t="s">
        <v>258</v>
      </c>
      <c r="D3467" s="481">
        <v>230.65</v>
      </c>
      <c r="E3467" s="479" t="s">
        <v>4459</v>
      </c>
    </row>
    <row r="3468" spans="1:5" ht="26.2" customHeight="1" x14ac:dyDescent="0.25">
      <c r="A3468" s="478" t="s">
        <v>10040</v>
      </c>
      <c r="B3468" s="479" t="s">
        <v>10041</v>
      </c>
      <c r="C3468" s="480" t="s">
        <v>258</v>
      </c>
      <c r="D3468" s="481">
        <v>32.5</v>
      </c>
      <c r="E3468" s="479" t="s">
        <v>9736</v>
      </c>
    </row>
    <row r="3469" spans="1:5" ht="26.2" customHeight="1" x14ac:dyDescent="0.25">
      <c r="A3469" s="478" t="s">
        <v>10042</v>
      </c>
      <c r="B3469" s="479" t="s">
        <v>10043</v>
      </c>
      <c r="C3469" s="480" t="s">
        <v>258</v>
      </c>
      <c r="D3469" s="481">
        <v>191.1</v>
      </c>
      <c r="E3469" s="479" t="s">
        <v>1893</v>
      </c>
    </row>
    <row r="3470" spans="1:5" ht="26.2" customHeight="1" x14ac:dyDescent="0.25">
      <c r="A3470" s="478" t="s">
        <v>10044</v>
      </c>
      <c r="B3470" s="479" t="s">
        <v>10045</v>
      </c>
      <c r="C3470" s="480" t="s">
        <v>258</v>
      </c>
      <c r="D3470" s="481">
        <v>696.75</v>
      </c>
      <c r="E3470" s="479" t="s">
        <v>6907</v>
      </c>
    </row>
    <row r="3471" spans="1:5" ht="26.2" customHeight="1" x14ac:dyDescent="0.25">
      <c r="A3471" s="478" t="s">
        <v>10046</v>
      </c>
      <c r="B3471" s="479" t="s">
        <v>10047</v>
      </c>
      <c r="C3471" s="480" t="s">
        <v>258</v>
      </c>
      <c r="D3471" s="481">
        <v>35</v>
      </c>
      <c r="E3471" s="479" t="s">
        <v>5193</v>
      </c>
    </row>
    <row r="3472" spans="1:5" ht="26.2" customHeight="1" x14ac:dyDescent="0.25">
      <c r="A3472" s="478" t="s">
        <v>10048</v>
      </c>
      <c r="B3472" s="479" t="s">
        <v>10049</v>
      </c>
      <c r="C3472" s="480" t="s">
        <v>258</v>
      </c>
      <c r="D3472" s="481">
        <v>11.7</v>
      </c>
      <c r="E3472" s="479" t="s">
        <v>10050</v>
      </c>
    </row>
    <row r="3473" spans="1:5" ht="26.2" customHeight="1" x14ac:dyDescent="0.25">
      <c r="A3473" s="478" t="s">
        <v>10051</v>
      </c>
      <c r="B3473" s="479" t="s">
        <v>10052</v>
      </c>
      <c r="C3473" s="480" t="s">
        <v>258</v>
      </c>
      <c r="D3473" s="481">
        <v>121.55</v>
      </c>
      <c r="E3473" s="479" t="s">
        <v>4829</v>
      </c>
    </row>
    <row r="3474" spans="1:5" ht="26.2" customHeight="1" x14ac:dyDescent="0.25">
      <c r="A3474" s="478" t="s">
        <v>10053</v>
      </c>
      <c r="B3474" s="479" t="s">
        <v>10054</v>
      </c>
      <c r="C3474" s="480" t="s">
        <v>258</v>
      </c>
      <c r="D3474" s="481">
        <v>26</v>
      </c>
      <c r="E3474" s="479" t="s">
        <v>10055</v>
      </c>
    </row>
    <row r="3475" spans="1:5" ht="26.2" customHeight="1" x14ac:dyDescent="0.25">
      <c r="A3475" s="478" t="s">
        <v>10056</v>
      </c>
      <c r="B3475" s="479" t="s">
        <v>10057</v>
      </c>
      <c r="C3475" s="480" t="s">
        <v>8</v>
      </c>
      <c r="D3475" s="481">
        <v>500</v>
      </c>
      <c r="E3475" s="479" t="s">
        <v>6157</v>
      </c>
    </row>
    <row r="3476" spans="1:5" ht="26.2" customHeight="1" x14ac:dyDescent="0.25">
      <c r="A3476" s="478" t="s">
        <v>10058</v>
      </c>
      <c r="B3476" s="479" t="s">
        <v>10059</v>
      </c>
      <c r="C3476" s="480" t="s">
        <v>258</v>
      </c>
      <c r="D3476" s="481">
        <v>266.60000000000002</v>
      </c>
      <c r="E3476" s="479" t="s">
        <v>10060</v>
      </c>
    </row>
    <row r="3477" spans="1:5" ht="26.2" customHeight="1" x14ac:dyDescent="0.25">
      <c r="A3477" s="478" t="s">
        <v>10061</v>
      </c>
      <c r="B3477" s="479" t="s">
        <v>10062</v>
      </c>
      <c r="C3477" s="480" t="s">
        <v>258</v>
      </c>
      <c r="D3477" s="481">
        <v>30</v>
      </c>
      <c r="E3477" s="479" t="s">
        <v>10063</v>
      </c>
    </row>
    <row r="3478" spans="1:5" ht="26.2" customHeight="1" x14ac:dyDescent="0.25">
      <c r="A3478" s="478" t="s">
        <v>10064</v>
      </c>
      <c r="B3478" s="479" t="s">
        <v>10065</v>
      </c>
      <c r="C3478" s="480" t="s">
        <v>258</v>
      </c>
      <c r="D3478" s="481">
        <v>30</v>
      </c>
      <c r="E3478" s="479" t="s">
        <v>10066</v>
      </c>
    </row>
    <row r="3479" spans="1:5" ht="26.2" customHeight="1" x14ac:dyDescent="0.25">
      <c r="A3479" s="478" t="s">
        <v>10067</v>
      </c>
      <c r="B3479" s="479" t="s">
        <v>10068</v>
      </c>
      <c r="C3479" s="480" t="s">
        <v>258</v>
      </c>
      <c r="D3479" s="481">
        <v>120</v>
      </c>
      <c r="E3479" s="479" t="s">
        <v>10069</v>
      </c>
    </row>
    <row r="3480" spans="1:5" ht="26.2" customHeight="1" x14ac:dyDescent="0.25">
      <c r="A3480" s="478" t="s">
        <v>10070</v>
      </c>
      <c r="B3480" s="479" t="s">
        <v>10071</v>
      </c>
      <c r="C3480" s="480" t="s">
        <v>258</v>
      </c>
      <c r="D3480" s="481">
        <v>30</v>
      </c>
      <c r="E3480" s="479" t="s">
        <v>10072</v>
      </c>
    </row>
    <row r="3481" spans="1:5" ht="26.2" customHeight="1" x14ac:dyDescent="0.25">
      <c r="A3481" s="478" t="s">
        <v>10073</v>
      </c>
      <c r="B3481" s="479" t="s">
        <v>10074</v>
      </c>
      <c r="C3481" s="480" t="s">
        <v>258</v>
      </c>
      <c r="D3481" s="481">
        <v>30</v>
      </c>
      <c r="E3481" s="479" t="s">
        <v>10075</v>
      </c>
    </row>
    <row r="3482" spans="1:5" ht="26.2" customHeight="1" x14ac:dyDescent="0.25">
      <c r="A3482" s="478" t="s">
        <v>10076</v>
      </c>
      <c r="B3482" s="479" t="s">
        <v>10077</v>
      </c>
      <c r="C3482" s="480" t="s">
        <v>258</v>
      </c>
      <c r="D3482" s="481">
        <v>33.15</v>
      </c>
      <c r="E3482" s="479" t="s">
        <v>1893</v>
      </c>
    </row>
    <row r="3483" spans="1:5" ht="26.2" customHeight="1" x14ac:dyDescent="0.25">
      <c r="A3483" s="478" t="s">
        <v>10078</v>
      </c>
      <c r="B3483" s="479" t="s">
        <v>10079</v>
      </c>
      <c r="C3483" s="480" t="s">
        <v>258</v>
      </c>
      <c r="D3483" s="481">
        <v>3135</v>
      </c>
      <c r="E3483" s="479" t="s">
        <v>3702</v>
      </c>
    </row>
    <row r="3484" spans="1:5" ht="26.2" customHeight="1" x14ac:dyDescent="0.25">
      <c r="A3484" s="478" t="s">
        <v>10080</v>
      </c>
      <c r="B3484" s="479" t="s">
        <v>10081</v>
      </c>
      <c r="C3484" s="480" t="s">
        <v>258</v>
      </c>
      <c r="D3484" s="481">
        <v>1500</v>
      </c>
      <c r="E3484" s="479" t="s">
        <v>10082</v>
      </c>
    </row>
    <row r="3485" spans="1:5" ht="26.2" customHeight="1" x14ac:dyDescent="0.25">
      <c r="A3485" s="478" t="s">
        <v>10083</v>
      </c>
      <c r="B3485" s="479" t="s">
        <v>10084</v>
      </c>
      <c r="C3485" s="480" t="s">
        <v>258</v>
      </c>
      <c r="D3485" s="481">
        <v>2000</v>
      </c>
      <c r="E3485" s="479" t="s">
        <v>10085</v>
      </c>
    </row>
    <row r="3486" spans="1:5" ht="26.2" customHeight="1" x14ac:dyDescent="0.25">
      <c r="A3486" s="478" t="s">
        <v>10086</v>
      </c>
      <c r="B3486" s="479" t="s">
        <v>10087</v>
      </c>
      <c r="C3486" s="480" t="s">
        <v>258</v>
      </c>
      <c r="D3486" s="481">
        <v>16.25</v>
      </c>
      <c r="E3486" s="479" t="s">
        <v>10088</v>
      </c>
    </row>
    <row r="3487" spans="1:5" ht="26.2" customHeight="1" x14ac:dyDescent="0.25">
      <c r="A3487" s="478" t="s">
        <v>10089</v>
      </c>
      <c r="B3487" s="479" t="s">
        <v>10090</v>
      </c>
      <c r="C3487" s="480" t="s">
        <v>258</v>
      </c>
      <c r="D3487" s="481">
        <v>30</v>
      </c>
      <c r="E3487" s="479" t="s">
        <v>6805</v>
      </c>
    </row>
    <row r="3488" spans="1:5" ht="26.2" customHeight="1" x14ac:dyDescent="0.25">
      <c r="A3488" s="478" t="s">
        <v>10091</v>
      </c>
      <c r="B3488" s="479" t="s">
        <v>10092</v>
      </c>
      <c r="C3488" s="480" t="s">
        <v>8</v>
      </c>
      <c r="D3488" s="481">
        <v>500</v>
      </c>
      <c r="E3488" s="479" t="s">
        <v>6157</v>
      </c>
    </row>
    <row r="3489" spans="1:5" ht="26.2" customHeight="1" x14ac:dyDescent="0.25">
      <c r="A3489" s="478" t="s">
        <v>10093</v>
      </c>
      <c r="B3489" s="479" t="s">
        <v>10094</v>
      </c>
      <c r="C3489" s="480" t="s">
        <v>256</v>
      </c>
      <c r="D3489" s="481">
        <v>300</v>
      </c>
      <c r="E3489" s="479" t="s">
        <v>10095</v>
      </c>
    </row>
    <row r="3490" spans="1:5" ht="26.2" customHeight="1" x14ac:dyDescent="0.25">
      <c r="A3490" s="478" t="s">
        <v>10096</v>
      </c>
      <c r="B3490" s="479" t="s">
        <v>10097</v>
      </c>
      <c r="C3490" s="480" t="s">
        <v>262</v>
      </c>
      <c r="D3490" s="481">
        <v>66</v>
      </c>
      <c r="E3490" s="479" t="s">
        <v>10095</v>
      </c>
    </row>
    <row r="3491" spans="1:5" ht="26.2" customHeight="1" x14ac:dyDescent="0.25">
      <c r="A3491" s="478" t="s">
        <v>10098</v>
      </c>
      <c r="B3491" s="479" t="s">
        <v>10099</v>
      </c>
      <c r="C3491" s="480" t="s">
        <v>267</v>
      </c>
      <c r="D3491" s="481">
        <v>200</v>
      </c>
      <c r="E3491" s="479" t="s">
        <v>2203</v>
      </c>
    </row>
    <row r="3492" spans="1:5" ht="26.2" customHeight="1" x14ac:dyDescent="0.25">
      <c r="A3492" s="478" t="s">
        <v>10100</v>
      </c>
      <c r="B3492" s="479" t="s">
        <v>10101</v>
      </c>
      <c r="C3492" s="480" t="s">
        <v>256</v>
      </c>
      <c r="D3492" s="481">
        <v>10000</v>
      </c>
      <c r="E3492" s="479" t="s">
        <v>3314</v>
      </c>
    </row>
    <row r="3493" spans="1:5" ht="26.2" customHeight="1" x14ac:dyDescent="0.25">
      <c r="A3493" s="478" t="s">
        <v>10102</v>
      </c>
      <c r="B3493" s="479" t="s">
        <v>10101</v>
      </c>
      <c r="C3493" s="480" t="s">
        <v>262</v>
      </c>
      <c r="D3493" s="481">
        <v>2200</v>
      </c>
      <c r="E3493" s="479" t="s">
        <v>3314</v>
      </c>
    </row>
    <row r="3494" spans="1:5" ht="26.2" customHeight="1" x14ac:dyDescent="0.25">
      <c r="A3494" s="478" t="s">
        <v>10103</v>
      </c>
      <c r="B3494" s="479" t="s">
        <v>10104</v>
      </c>
      <c r="C3494" s="480" t="s">
        <v>257</v>
      </c>
      <c r="D3494" s="481">
        <v>500</v>
      </c>
      <c r="E3494" s="479" t="s">
        <v>10105</v>
      </c>
    </row>
    <row r="3495" spans="1:5" ht="26.2" customHeight="1" x14ac:dyDescent="0.25">
      <c r="A3495" s="478" t="s">
        <v>10106</v>
      </c>
      <c r="B3495" s="479" t="s">
        <v>10107</v>
      </c>
      <c r="C3495" s="480" t="s">
        <v>262</v>
      </c>
      <c r="D3495" s="481">
        <v>1760</v>
      </c>
      <c r="E3495" s="479" t="s">
        <v>2253</v>
      </c>
    </row>
    <row r="3496" spans="1:5" ht="26.2" customHeight="1" x14ac:dyDescent="0.25">
      <c r="A3496" s="478" t="s">
        <v>10108</v>
      </c>
      <c r="B3496" s="479" t="s">
        <v>10109</v>
      </c>
      <c r="C3496" s="480" t="s">
        <v>8</v>
      </c>
      <c r="D3496" s="481">
        <v>500</v>
      </c>
      <c r="E3496" s="479" t="s">
        <v>6157</v>
      </c>
    </row>
    <row r="3497" spans="1:5" ht="26.2" customHeight="1" x14ac:dyDescent="0.25">
      <c r="A3497" s="478" t="s">
        <v>10110</v>
      </c>
      <c r="B3497" s="479" t="s">
        <v>10111</v>
      </c>
      <c r="C3497" s="480" t="s">
        <v>256</v>
      </c>
      <c r="D3497" s="481">
        <v>8000</v>
      </c>
      <c r="E3497" s="479" t="s">
        <v>2253</v>
      </c>
    </row>
    <row r="3498" spans="1:5" ht="26.2" customHeight="1" x14ac:dyDescent="0.25">
      <c r="A3498" s="478" t="s">
        <v>10112</v>
      </c>
      <c r="B3498" s="479" t="s">
        <v>10113</v>
      </c>
      <c r="C3498" s="480" t="s">
        <v>8</v>
      </c>
      <c r="D3498" s="481">
        <v>500</v>
      </c>
      <c r="E3498" s="479" t="s">
        <v>6157</v>
      </c>
    </row>
    <row r="3499" spans="1:5" ht="26.2" customHeight="1" x14ac:dyDescent="0.25">
      <c r="A3499" s="478" t="s">
        <v>10114</v>
      </c>
      <c r="B3499" s="479" t="s">
        <v>10115</v>
      </c>
      <c r="C3499" s="480" t="s">
        <v>8</v>
      </c>
      <c r="D3499" s="481">
        <v>500</v>
      </c>
      <c r="E3499" s="479" t="s">
        <v>6157</v>
      </c>
    </row>
    <row r="3500" spans="1:5" ht="26.2" customHeight="1" x14ac:dyDescent="0.25">
      <c r="A3500" s="478" t="s">
        <v>10116</v>
      </c>
      <c r="B3500" s="479" t="s">
        <v>10117</v>
      </c>
      <c r="C3500" s="480" t="s">
        <v>8</v>
      </c>
      <c r="D3500" s="481">
        <v>500</v>
      </c>
      <c r="E3500" s="479" t="s">
        <v>6157</v>
      </c>
    </row>
    <row r="3501" spans="1:5" ht="26.2" customHeight="1" x14ac:dyDescent="0.25">
      <c r="A3501" s="864" t="s">
        <v>10118</v>
      </c>
      <c r="B3501" s="865" t="s">
        <v>10119</v>
      </c>
      <c r="C3501" s="866" t="s">
        <v>267</v>
      </c>
      <c r="D3501" s="867">
        <v>7500</v>
      </c>
      <c r="E3501" s="865" t="s">
        <v>6233</v>
      </c>
    </row>
    <row r="3502" spans="1:5" ht="26.2" customHeight="1" x14ac:dyDescent="0.25">
      <c r="A3502" s="493" t="s">
        <v>10120</v>
      </c>
      <c r="B3502" s="861" t="s">
        <v>10119</v>
      </c>
      <c r="C3502" s="862" t="s">
        <v>267</v>
      </c>
      <c r="D3502" s="863">
        <v>7500</v>
      </c>
      <c r="E3502" s="861" t="s">
        <v>6233</v>
      </c>
    </row>
    <row r="3503" spans="1:5" ht="26.2" customHeight="1" x14ac:dyDescent="0.25">
      <c r="A3503" s="478" t="s">
        <v>10121</v>
      </c>
      <c r="B3503" s="479" t="s">
        <v>10122</v>
      </c>
      <c r="C3503" s="480" t="s">
        <v>8</v>
      </c>
      <c r="D3503" s="481">
        <v>500</v>
      </c>
      <c r="E3503" s="479" t="s">
        <v>6157</v>
      </c>
    </row>
    <row r="3504" spans="1:5" ht="26.2" customHeight="1" x14ac:dyDescent="0.25">
      <c r="A3504" s="478" t="s">
        <v>10123</v>
      </c>
      <c r="B3504" s="479" t="s">
        <v>10124</v>
      </c>
      <c r="C3504" s="480" t="s">
        <v>8</v>
      </c>
      <c r="D3504" s="481">
        <v>350</v>
      </c>
      <c r="E3504" s="479" t="s">
        <v>6157</v>
      </c>
    </row>
    <row r="3505" spans="1:5" ht="26.2" customHeight="1" x14ac:dyDescent="0.25">
      <c r="A3505" s="478" t="s">
        <v>10125</v>
      </c>
      <c r="B3505" s="479" t="s">
        <v>10126</v>
      </c>
      <c r="C3505" s="480" t="s">
        <v>8</v>
      </c>
      <c r="D3505" s="481">
        <v>500</v>
      </c>
      <c r="E3505" s="479" t="s">
        <v>6157</v>
      </c>
    </row>
    <row r="3506" spans="1:5" ht="26.2" customHeight="1" x14ac:dyDescent="0.25">
      <c r="A3506" s="478" t="s">
        <v>10127</v>
      </c>
      <c r="B3506" s="479" t="s">
        <v>10128</v>
      </c>
      <c r="C3506" s="480" t="s">
        <v>8</v>
      </c>
      <c r="D3506" s="481">
        <v>300</v>
      </c>
      <c r="E3506" s="479" t="s">
        <v>6157</v>
      </c>
    </row>
    <row r="3507" spans="1:5" ht="26.2" customHeight="1" x14ac:dyDescent="0.25">
      <c r="A3507" s="478" t="s">
        <v>10129</v>
      </c>
      <c r="B3507" s="479" t="s">
        <v>10130</v>
      </c>
      <c r="C3507" s="480" t="s">
        <v>8</v>
      </c>
      <c r="D3507" s="481">
        <v>250</v>
      </c>
      <c r="E3507" s="479" t="s">
        <v>6157</v>
      </c>
    </row>
    <row r="3508" spans="1:5" ht="26.2" customHeight="1" x14ac:dyDescent="0.25">
      <c r="A3508" s="478" t="s">
        <v>10131</v>
      </c>
      <c r="B3508" s="479" t="s">
        <v>10132</v>
      </c>
      <c r="C3508" s="480" t="s">
        <v>8</v>
      </c>
      <c r="D3508" s="481">
        <v>250</v>
      </c>
      <c r="E3508" s="479" t="s">
        <v>6157</v>
      </c>
    </row>
    <row r="3509" spans="1:5" ht="26.2" customHeight="1" x14ac:dyDescent="0.25">
      <c r="A3509" s="478" t="s">
        <v>10133</v>
      </c>
      <c r="B3509" s="479" t="s">
        <v>10134</v>
      </c>
      <c r="C3509" s="480" t="s">
        <v>281</v>
      </c>
      <c r="D3509" s="481">
        <v>4521.83</v>
      </c>
      <c r="E3509" s="479" t="s">
        <v>10135</v>
      </c>
    </row>
    <row r="3510" spans="1:5" ht="26.2" customHeight="1" x14ac:dyDescent="0.25">
      <c r="A3510" s="478" t="s">
        <v>10136</v>
      </c>
      <c r="B3510" s="479" t="s">
        <v>10137</v>
      </c>
      <c r="C3510" s="480" t="s">
        <v>267</v>
      </c>
      <c r="D3510" s="481">
        <v>26744.720000000001</v>
      </c>
      <c r="E3510" s="479" t="s">
        <v>6255</v>
      </c>
    </row>
    <row r="3511" spans="1:5" ht="26.2" customHeight="1" x14ac:dyDescent="0.25">
      <c r="A3511" s="478" t="s">
        <v>10138</v>
      </c>
      <c r="B3511" s="479" t="s">
        <v>10139</v>
      </c>
      <c r="C3511" s="480" t="s">
        <v>262</v>
      </c>
      <c r="D3511" s="481">
        <v>70</v>
      </c>
      <c r="E3511" s="479" t="s">
        <v>4878</v>
      </c>
    </row>
    <row r="3512" spans="1:5" ht="26.2" customHeight="1" x14ac:dyDescent="0.25">
      <c r="A3512" s="478" t="s">
        <v>10140</v>
      </c>
      <c r="B3512" s="479" t="s">
        <v>10141</v>
      </c>
      <c r="C3512" s="480" t="s">
        <v>262</v>
      </c>
      <c r="D3512" s="481">
        <v>1760</v>
      </c>
      <c r="E3512" s="479" t="s">
        <v>2253</v>
      </c>
    </row>
    <row r="3513" spans="1:5" ht="26.2" customHeight="1" x14ac:dyDescent="0.25">
      <c r="A3513" s="478" t="s">
        <v>10142</v>
      </c>
      <c r="B3513" s="479" t="s">
        <v>10143</v>
      </c>
      <c r="C3513" s="480" t="s">
        <v>256</v>
      </c>
      <c r="D3513" s="481">
        <v>8000</v>
      </c>
      <c r="E3513" s="479" t="s">
        <v>2253</v>
      </c>
    </row>
    <row r="3514" spans="1:5" ht="26.2" customHeight="1" x14ac:dyDescent="0.25">
      <c r="A3514" s="478" t="s">
        <v>10144</v>
      </c>
      <c r="B3514" s="479" t="s">
        <v>10145</v>
      </c>
      <c r="C3514" s="480" t="s">
        <v>256</v>
      </c>
      <c r="D3514" s="481">
        <v>7000</v>
      </c>
      <c r="E3514" s="479" t="s">
        <v>10146</v>
      </c>
    </row>
    <row r="3515" spans="1:5" ht="26.2" customHeight="1" x14ac:dyDescent="0.25">
      <c r="A3515" s="478" t="s">
        <v>10147</v>
      </c>
      <c r="B3515" s="479" t="s">
        <v>10145</v>
      </c>
      <c r="C3515" s="480" t="s">
        <v>262</v>
      </c>
      <c r="D3515" s="481">
        <v>1540</v>
      </c>
      <c r="E3515" s="479" t="s">
        <v>10146</v>
      </c>
    </row>
    <row r="3516" spans="1:5" ht="26.2" customHeight="1" x14ac:dyDescent="0.25">
      <c r="A3516" s="478" t="s">
        <v>10148</v>
      </c>
      <c r="B3516" s="479" t="s">
        <v>10149</v>
      </c>
      <c r="C3516" s="480" t="s">
        <v>256</v>
      </c>
      <c r="D3516" s="481">
        <v>7500</v>
      </c>
      <c r="E3516" s="479" t="s">
        <v>10150</v>
      </c>
    </row>
    <row r="3517" spans="1:5" ht="26.2" customHeight="1" x14ac:dyDescent="0.25">
      <c r="A3517" s="478" t="s">
        <v>10151</v>
      </c>
      <c r="B3517" s="479" t="s">
        <v>10149</v>
      </c>
      <c r="C3517" s="480" t="s">
        <v>262</v>
      </c>
      <c r="D3517" s="481">
        <v>1650</v>
      </c>
      <c r="E3517" s="479" t="s">
        <v>10150</v>
      </c>
    </row>
    <row r="3518" spans="1:5" ht="26.2" customHeight="1" x14ac:dyDescent="0.25">
      <c r="A3518" s="478" t="s">
        <v>10152</v>
      </c>
      <c r="B3518" s="479" t="s">
        <v>10153</v>
      </c>
      <c r="C3518" s="480" t="s">
        <v>257</v>
      </c>
      <c r="D3518" s="481">
        <v>908.22</v>
      </c>
      <c r="E3518" s="479" t="s">
        <v>2242</v>
      </c>
    </row>
    <row r="3519" spans="1:5" ht="26.2" customHeight="1" x14ac:dyDescent="0.25">
      <c r="A3519" s="478" t="s">
        <v>10154</v>
      </c>
      <c r="B3519" s="479" t="s">
        <v>10155</v>
      </c>
      <c r="C3519" s="480" t="s">
        <v>258</v>
      </c>
      <c r="D3519" s="481">
        <v>950</v>
      </c>
      <c r="E3519" s="479" t="s">
        <v>9026</v>
      </c>
    </row>
    <row r="3520" spans="1:5" ht="26.2" customHeight="1" x14ac:dyDescent="0.25">
      <c r="A3520" s="478" t="s">
        <v>10156</v>
      </c>
      <c r="B3520" s="479" t="s">
        <v>10157</v>
      </c>
      <c r="C3520" s="480" t="s">
        <v>267</v>
      </c>
      <c r="D3520" s="481">
        <v>4000</v>
      </c>
      <c r="E3520" s="479" t="s">
        <v>8025</v>
      </c>
    </row>
    <row r="3521" spans="1:5" ht="26.2" customHeight="1" x14ac:dyDescent="0.25">
      <c r="A3521" s="478" t="s">
        <v>10158</v>
      </c>
      <c r="B3521" s="479" t="s">
        <v>10159</v>
      </c>
      <c r="C3521" s="480" t="s">
        <v>258</v>
      </c>
      <c r="D3521" s="481">
        <v>700</v>
      </c>
      <c r="E3521" s="479" t="s">
        <v>10160</v>
      </c>
    </row>
    <row r="3522" spans="1:5" ht="26.2" customHeight="1" x14ac:dyDescent="0.25">
      <c r="A3522" s="478" t="s">
        <v>10161</v>
      </c>
      <c r="B3522" s="479" t="s">
        <v>10162</v>
      </c>
      <c r="C3522" s="480" t="s">
        <v>262</v>
      </c>
      <c r="D3522" s="481">
        <v>154</v>
      </c>
      <c r="E3522" s="479" t="s">
        <v>10160</v>
      </c>
    </row>
    <row r="3523" spans="1:5" ht="26.2" customHeight="1" x14ac:dyDescent="0.25">
      <c r="A3523" s="478" t="s">
        <v>10163</v>
      </c>
      <c r="B3523" s="479" t="s">
        <v>10164</v>
      </c>
      <c r="C3523" s="480" t="s">
        <v>258</v>
      </c>
      <c r="D3523" s="481">
        <v>400</v>
      </c>
      <c r="E3523" s="479" t="s">
        <v>6158</v>
      </c>
    </row>
    <row r="3524" spans="1:5" ht="26.2" customHeight="1" x14ac:dyDescent="0.25">
      <c r="A3524" s="478" t="s">
        <v>10165</v>
      </c>
      <c r="B3524" s="479" t="s">
        <v>10166</v>
      </c>
      <c r="C3524" s="480" t="s">
        <v>262</v>
      </c>
      <c r="D3524" s="481">
        <v>88</v>
      </c>
      <c r="E3524" s="479" t="s">
        <v>6158</v>
      </c>
    </row>
    <row r="3525" spans="1:5" ht="26.2" customHeight="1" x14ac:dyDescent="0.25">
      <c r="A3525" s="478" t="s">
        <v>10167</v>
      </c>
      <c r="B3525" s="479" t="s">
        <v>10168</v>
      </c>
      <c r="C3525" s="480" t="s">
        <v>258</v>
      </c>
      <c r="D3525" s="481">
        <v>1033</v>
      </c>
      <c r="E3525" s="479" t="s">
        <v>10169</v>
      </c>
    </row>
    <row r="3526" spans="1:5" ht="26.2" customHeight="1" x14ac:dyDescent="0.25">
      <c r="A3526" s="478" t="s">
        <v>10170</v>
      </c>
      <c r="B3526" s="479" t="s">
        <v>10171</v>
      </c>
      <c r="C3526" s="480" t="s">
        <v>262</v>
      </c>
      <c r="D3526" s="481">
        <v>227.26</v>
      </c>
      <c r="E3526" s="479" t="s">
        <v>10169</v>
      </c>
    </row>
    <row r="3527" spans="1:5" ht="26.2" customHeight="1" x14ac:dyDescent="0.25">
      <c r="A3527" s="478" t="s">
        <v>10172</v>
      </c>
      <c r="B3527" s="479" t="s">
        <v>10173</v>
      </c>
      <c r="C3527" s="480" t="s">
        <v>258</v>
      </c>
      <c r="D3527" s="481">
        <v>200</v>
      </c>
      <c r="E3527" s="479" t="s">
        <v>5308</v>
      </c>
    </row>
    <row r="3528" spans="1:5" ht="26.2" customHeight="1" x14ac:dyDescent="0.25">
      <c r="A3528" s="478" t="s">
        <v>10174</v>
      </c>
      <c r="B3528" s="479" t="s">
        <v>10175</v>
      </c>
      <c r="C3528" s="480" t="s">
        <v>262</v>
      </c>
      <c r="D3528" s="481">
        <v>44</v>
      </c>
      <c r="E3528" s="479" t="s">
        <v>5308</v>
      </c>
    </row>
    <row r="3529" spans="1:5" ht="26.2" customHeight="1" x14ac:dyDescent="0.25">
      <c r="A3529" s="478" t="s">
        <v>10176</v>
      </c>
      <c r="B3529" s="479" t="s">
        <v>10177</v>
      </c>
      <c r="C3529" s="480" t="s">
        <v>258</v>
      </c>
      <c r="D3529" s="481">
        <v>250</v>
      </c>
      <c r="E3529" s="479" t="s">
        <v>4570</v>
      </c>
    </row>
    <row r="3530" spans="1:5" ht="26.2" customHeight="1" x14ac:dyDescent="0.25">
      <c r="A3530" s="478" t="s">
        <v>10178</v>
      </c>
      <c r="B3530" s="479" t="s">
        <v>10179</v>
      </c>
      <c r="C3530" s="480" t="s">
        <v>262</v>
      </c>
      <c r="D3530" s="481">
        <v>55</v>
      </c>
      <c r="E3530" s="479" t="s">
        <v>4570</v>
      </c>
    </row>
    <row r="3531" spans="1:5" ht="26.2" customHeight="1" x14ac:dyDescent="0.25">
      <c r="A3531" s="478" t="s">
        <v>10180</v>
      </c>
      <c r="B3531" s="479" t="s">
        <v>10181</v>
      </c>
      <c r="C3531" s="480" t="s">
        <v>258</v>
      </c>
      <c r="D3531" s="481">
        <v>300</v>
      </c>
      <c r="E3531" s="479" t="s">
        <v>10182</v>
      </c>
    </row>
    <row r="3532" spans="1:5" ht="26.2" customHeight="1" x14ac:dyDescent="0.25">
      <c r="A3532" s="478" t="s">
        <v>10183</v>
      </c>
      <c r="B3532" s="479" t="s">
        <v>10184</v>
      </c>
      <c r="C3532" s="480" t="s">
        <v>262</v>
      </c>
      <c r="D3532" s="481">
        <v>66</v>
      </c>
      <c r="E3532" s="479" t="s">
        <v>10182</v>
      </c>
    </row>
    <row r="3533" spans="1:5" ht="26.2" customHeight="1" x14ac:dyDescent="0.25">
      <c r="A3533" s="478" t="s">
        <v>10185</v>
      </c>
      <c r="B3533" s="479" t="s">
        <v>10186</v>
      </c>
      <c r="C3533" s="480" t="s">
        <v>258</v>
      </c>
      <c r="D3533" s="481">
        <v>100</v>
      </c>
      <c r="E3533" s="479" t="s">
        <v>10187</v>
      </c>
    </row>
    <row r="3534" spans="1:5" ht="26.2" customHeight="1" x14ac:dyDescent="0.25">
      <c r="A3534" s="478" t="s">
        <v>10188</v>
      </c>
      <c r="B3534" s="479" t="s">
        <v>10189</v>
      </c>
      <c r="C3534" s="480" t="s">
        <v>262</v>
      </c>
      <c r="D3534" s="481">
        <v>22</v>
      </c>
      <c r="E3534" s="479" t="s">
        <v>10187</v>
      </c>
    </row>
    <row r="3535" spans="1:5" ht="26.2" customHeight="1" x14ac:dyDescent="0.25">
      <c r="A3535" s="478" t="s">
        <v>10190</v>
      </c>
      <c r="B3535" s="479" t="s">
        <v>10191</v>
      </c>
      <c r="C3535" s="480" t="s">
        <v>258</v>
      </c>
      <c r="D3535" s="481">
        <v>200</v>
      </c>
      <c r="E3535" s="479" t="s">
        <v>10192</v>
      </c>
    </row>
    <row r="3536" spans="1:5" ht="26.2" customHeight="1" x14ac:dyDescent="0.25">
      <c r="A3536" s="478" t="s">
        <v>10193</v>
      </c>
      <c r="B3536" s="479" t="s">
        <v>10194</v>
      </c>
      <c r="C3536" s="480" t="s">
        <v>262</v>
      </c>
      <c r="D3536" s="481">
        <v>44</v>
      </c>
      <c r="E3536" s="479" t="s">
        <v>10192</v>
      </c>
    </row>
    <row r="3537" spans="1:5" ht="26.2" customHeight="1" x14ac:dyDescent="0.25">
      <c r="A3537" s="478" t="s">
        <v>10195</v>
      </c>
      <c r="B3537" s="479" t="s">
        <v>10196</v>
      </c>
      <c r="C3537" s="480" t="s">
        <v>275</v>
      </c>
      <c r="D3537" s="481">
        <v>492949</v>
      </c>
      <c r="E3537" s="479" t="s">
        <v>1611</v>
      </c>
    </row>
    <row r="3538" spans="1:5" ht="26.2" customHeight="1" x14ac:dyDescent="0.25">
      <c r="A3538" s="478" t="s">
        <v>10197</v>
      </c>
      <c r="B3538" s="479" t="s">
        <v>10198</v>
      </c>
      <c r="C3538" s="480" t="s">
        <v>258</v>
      </c>
      <c r="D3538" s="481">
        <v>25985.4</v>
      </c>
      <c r="E3538" s="479" t="s">
        <v>1196</v>
      </c>
    </row>
    <row r="3539" spans="1:5" ht="26.2" customHeight="1" x14ac:dyDescent="0.25">
      <c r="A3539" s="478" t="s">
        <v>10199</v>
      </c>
      <c r="B3539" s="479" t="s">
        <v>10200</v>
      </c>
      <c r="C3539" s="480" t="s">
        <v>262</v>
      </c>
      <c r="D3539" s="481">
        <v>5716.79</v>
      </c>
      <c r="E3539" s="479" t="s">
        <v>1196</v>
      </c>
    </row>
    <row r="3540" spans="1:5" ht="26.2" customHeight="1" x14ac:dyDescent="0.25">
      <c r="A3540" s="478" t="s">
        <v>10201</v>
      </c>
      <c r="B3540" s="479" t="s">
        <v>10202</v>
      </c>
      <c r="C3540" s="480" t="s">
        <v>258</v>
      </c>
      <c r="D3540" s="481">
        <v>21151.83</v>
      </c>
      <c r="E3540" s="479" t="s">
        <v>1424</v>
      </c>
    </row>
    <row r="3541" spans="1:5" ht="26.2" customHeight="1" x14ac:dyDescent="0.25">
      <c r="A3541" s="478" t="s">
        <v>10203</v>
      </c>
      <c r="B3541" s="479" t="s">
        <v>10204</v>
      </c>
      <c r="C3541" s="480" t="s">
        <v>262</v>
      </c>
      <c r="D3541" s="481">
        <v>4653.3999999999996</v>
      </c>
      <c r="E3541" s="479" t="s">
        <v>1424</v>
      </c>
    </row>
    <row r="3542" spans="1:5" ht="26.2" customHeight="1" x14ac:dyDescent="0.25">
      <c r="A3542" s="478" t="s">
        <v>10205</v>
      </c>
      <c r="B3542" s="479" t="s">
        <v>10206</v>
      </c>
      <c r="C3542" s="480" t="s">
        <v>258</v>
      </c>
      <c r="D3542" s="481">
        <v>700</v>
      </c>
      <c r="E3542" s="479" t="s">
        <v>10207</v>
      </c>
    </row>
    <row r="3543" spans="1:5" ht="26.2" customHeight="1" x14ac:dyDescent="0.25">
      <c r="A3543" s="478" t="s">
        <v>10208</v>
      </c>
      <c r="B3543" s="479" t="s">
        <v>10209</v>
      </c>
      <c r="C3543" s="480" t="s">
        <v>262</v>
      </c>
      <c r="D3543" s="481">
        <v>154</v>
      </c>
      <c r="E3543" s="479" t="s">
        <v>10207</v>
      </c>
    </row>
    <row r="3544" spans="1:5" ht="26.2" customHeight="1" x14ac:dyDescent="0.25">
      <c r="A3544" s="478" t="s">
        <v>10210</v>
      </c>
      <c r="B3544" s="479" t="s">
        <v>10211</v>
      </c>
      <c r="C3544" s="480" t="s">
        <v>258</v>
      </c>
      <c r="D3544" s="481">
        <v>150</v>
      </c>
      <c r="E3544" s="479" t="s">
        <v>5390</v>
      </c>
    </row>
    <row r="3545" spans="1:5" ht="26.2" customHeight="1" x14ac:dyDescent="0.25">
      <c r="A3545" s="478" t="s">
        <v>10212</v>
      </c>
      <c r="B3545" s="479" t="s">
        <v>10213</v>
      </c>
      <c r="C3545" s="480" t="s">
        <v>262</v>
      </c>
      <c r="D3545" s="481">
        <v>33</v>
      </c>
      <c r="E3545" s="479" t="s">
        <v>5390</v>
      </c>
    </row>
    <row r="3546" spans="1:5" ht="26.2" customHeight="1" x14ac:dyDescent="0.25">
      <c r="A3546" s="478" t="s">
        <v>10214</v>
      </c>
      <c r="B3546" s="479" t="s">
        <v>10215</v>
      </c>
      <c r="C3546" s="480" t="s">
        <v>258</v>
      </c>
      <c r="D3546" s="481">
        <v>500</v>
      </c>
      <c r="E3546" s="479" t="s">
        <v>1819</v>
      </c>
    </row>
    <row r="3547" spans="1:5" ht="26.2" customHeight="1" x14ac:dyDescent="0.25">
      <c r="A3547" s="478" t="s">
        <v>10216</v>
      </c>
      <c r="B3547" s="479" t="s">
        <v>10217</v>
      </c>
      <c r="C3547" s="480" t="s">
        <v>262</v>
      </c>
      <c r="D3547" s="481">
        <v>110</v>
      </c>
      <c r="E3547" s="479" t="s">
        <v>1819</v>
      </c>
    </row>
    <row r="3548" spans="1:5" ht="26.2" customHeight="1" x14ac:dyDescent="0.25">
      <c r="A3548" s="478" t="s">
        <v>10218</v>
      </c>
      <c r="B3548" s="479" t="s">
        <v>10219</v>
      </c>
      <c r="C3548" s="480" t="s">
        <v>258</v>
      </c>
      <c r="D3548" s="481">
        <v>150</v>
      </c>
      <c r="E3548" s="479" t="s">
        <v>10220</v>
      </c>
    </row>
    <row r="3549" spans="1:5" ht="26.2" customHeight="1" x14ac:dyDescent="0.25">
      <c r="A3549" s="478" t="s">
        <v>10221</v>
      </c>
      <c r="B3549" s="479" t="s">
        <v>10222</v>
      </c>
      <c r="C3549" s="480" t="s">
        <v>262</v>
      </c>
      <c r="D3549" s="481">
        <v>33</v>
      </c>
      <c r="E3549" s="479" t="s">
        <v>10220</v>
      </c>
    </row>
    <row r="3550" spans="1:5" ht="26.2" customHeight="1" x14ac:dyDescent="0.25">
      <c r="A3550" s="478" t="s">
        <v>10223</v>
      </c>
      <c r="B3550" s="479" t="s">
        <v>10224</v>
      </c>
      <c r="C3550" s="480" t="s">
        <v>258</v>
      </c>
      <c r="D3550" s="481">
        <v>1000</v>
      </c>
      <c r="E3550" s="479" t="s">
        <v>1821</v>
      </c>
    </row>
    <row r="3551" spans="1:5" ht="26.2" customHeight="1" x14ac:dyDescent="0.25">
      <c r="A3551" s="864" t="s">
        <v>10225</v>
      </c>
      <c r="B3551" s="865" t="s">
        <v>10226</v>
      </c>
      <c r="C3551" s="866" t="s">
        <v>262</v>
      </c>
      <c r="D3551" s="867">
        <v>220</v>
      </c>
      <c r="E3551" s="865" t="s">
        <v>1821</v>
      </c>
    </row>
    <row r="3552" spans="1:5" ht="26.2" customHeight="1" x14ac:dyDescent="0.25">
      <c r="A3552" s="493" t="s">
        <v>10227</v>
      </c>
      <c r="B3552" s="861" t="s">
        <v>10228</v>
      </c>
      <c r="C3552" s="862" t="s">
        <v>258</v>
      </c>
      <c r="D3552" s="863">
        <v>150</v>
      </c>
      <c r="E3552" s="861" t="s">
        <v>10229</v>
      </c>
    </row>
    <row r="3553" spans="1:5" ht="26.2" customHeight="1" x14ac:dyDescent="0.25">
      <c r="A3553" s="478" t="s">
        <v>10230</v>
      </c>
      <c r="B3553" s="479" t="s">
        <v>10231</v>
      </c>
      <c r="C3553" s="480" t="s">
        <v>262</v>
      </c>
      <c r="D3553" s="481">
        <v>33</v>
      </c>
      <c r="E3553" s="479" t="s">
        <v>10229</v>
      </c>
    </row>
    <row r="3554" spans="1:5" ht="26.2" customHeight="1" x14ac:dyDescent="0.25">
      <c r="A3554" s="478" t="s">
        <v>10232</v>
      </c>
      <c r="B3554" s="479" t="s">
        <v>10233</v>
      </c>
      <c r="C3554" s="480" t="s">
        <v>258</v>
      </c>
      <c r="D3554" s="481">
        <v>100</v>
      </c>
      <c r="E3554" s="479" t="s">
        <v>10234</v>
      </c>
    </row>
    <row r="3555" spans="1:5" ht="26.2" customHeight="1" x14ac:dyDescent="0.25">
      <c r="A3555" s="478" t="s">
        <v>10235</v>
      </c>
      <c r="B3555" s="479" t="s">
        <v>10236</v>
      </c>
      <c r="C3555" s="480" t="s">
        <v>262</v>
      </c>
      <c r="D3555" s="481">
        <v>22</v>
      </c>
      <c r="E3555" s="479" t="s">
        <v>10234</v>
      </c>
    </row>
    <row r="3556" spans="1:5" ht="26.2" customHeight="1" x14ac:dyDescent="0.25">
      <c r="A3556" s="478" t="s">
        <v>10237</v>
      </c>
      <c r="B3556" s="479" t="s">
        <v>10238</v>
      </c>
      <c r="C3556" s="480" t="s">
        <v>258</v>
      </c>
      <c r="D3556" s="481">
        <v>450</v>
      </c>
      <c r="E3556" s="479" t="s">
        <v>5390</v>
      </c>
    </row>
    <row r="3557" spans="1:5" ht="26.2" customHeight="1" x14ac:dyDescent="0.25">
      <c r="A3557" s="478" t="s">
        <v>10239</v>
      </c>
      <c r="B3557" s="479" t="s">
        <v>10240</v>
      </c>
      <c r="C3557" s="480" t="s">
        <v>262</v>
      </c>
      <c r="D3557" s="481">
        <v>99</v>
      </c>
      <c r="E3557" s="479" t="s">
        <v>5390</v>
      </c>
    </row>
    <row r="3558" spans="1:5" ht="26.2" customHeight="1" x14ac:dyDescent="0.25">
      <c r="A3558" s="478" t="s">
        <v>10241</v>
      </c>
      <c r="B3558" s="479" t="s">
        <v>10242</v>
      </c>
      <c r="C3558" s="480" t="s">
        <v>258</v>
      </c>
      <c r="D3558" s="481">
        <v>100</v>
      </c>
      <c r="E3558" s="479" t="s">
        <v>10243</v>
      </c>
    </row>
    <row r="3559" spans="1:5" ht="26.2" customHeight="1" x14ac:dyDescent="0.25">
      <c r="A3559" s="478" t="s">
        <v>10244</v>
      </c>
      <c r="B3559" s="479" t="s">
        <v>10245</v>
      </c>
      <c r="C3559" s="480" t="s">
        <v>262</v>
      </c>
      <c r="D3559" s="481">
        <v>22</v>
      </c>
      <c r="E3559" s="479" t="s">
        <v>10243</v>
      </c>
    </row>
    <row r="3560" spans="1:5" ht="26.2" customHeight="1" x14ac:dyDescent="0.25">
      <c r="A3560" s="478" t="s">
        <v>10246</v>
      </c>
      <c r="B3560" s="479" t="s">
        <v>10247</v>
      </c>
      <c r="C3560" s="480" t="s">
        <v>258</v>
      </c>
      <c r="D3560" s="481">
        <v>400</v>
      </c>
      <c r="E3560" s="479" t="s">
        <v>10248</v>
      </c>
    </row>
    <row r="3561" spans="1:5" ht="26.2" customHeight="1" x14ac:dyDescent="0.25">
      <c r="A3561" s="478" t="s">
        <v>10249</v>
      </c>
      <c r="B3561" s="479" t="s">
        <v>10250</v>
      </c>
      <c r="C3561" s="480" t="s">
        <v>262</v>
      </c>
      <c r="D3561" s="481">
        <v>88</v>
      </c>
      <c r="E3561" s="479" t="s">
        <v>10248</v>
      </c>
    </row>
    <row r="3562" spans="1:5" ht="26.2" customHeight="1" x14ac:dyDescent="0.25">
      <c r="A3562" s="478" t="s">
        <v>10251</v>
      </c>
      <c r="B3562" s="479" t="s">
        <v>10252</v>
      </c>
      <c r="C3562" s="480" t="s">
        <v>258</v>
      </c>
      <c r="D3562" s="481">
        <v>500</v>
      </c>
      <c r="E3562" s="479" t="s">
        <v>974</v>
      </c>
    </row>
    <row r="3563" spans="1:5" ht="26.2" customHeight="1" x14ac:dyDescent="0.25">
      <c r="A3563" s="478" t="s">
        <v>10253</v>
      </c>
      <c r="B3563" s="479" t="s">
        <v>10254</v>
      </c>
      <c r="C3563" s="480" t="s">
        <v>262</v>
      </c>
      <c r="D3563" s="481">
        <v>110</v>
      </c>
      <c r="E3563" s="479" t="s">
        <v>974</v>
      </c>
    </row>
    <row r="3564" spans="1:5" ht="26.2" customHeight="1" x14ac:dyDescent="0.25">
      <c r="A3564" s="478" t="s">
        <v>10255</v>
      </c>
      <c r="B3564" s="479" t="s">
        <v>10256</v>
      </c>
      <c r="C3564" s="480" t="s">
        <v>258</v>
      </c>
      <c r="D3564" s="481">
        <v>480</v>
      </c>
      <c r="E3564" s="479" t="s">
        <v>10257</v>
      </c>
    </row>
    <row r="3565" spans="1:5" ht="26.2" customHeight="1" x14ac:dyDescent="0.25">
      <c r="A3565" s="478" t="s">
        <v>10258</v>
      </c>
      <c r="B3565" s="479" t="s">
        <v>10259</v>
      </c>
      <c r="C3565" s="480" t="s">
        <v>262</v>
      </c>
      <c r="D3565" s="481">
        <v>105.6</v>
      </c>
      <c r="E3565" s="479" t="s">
        <v>10257</v>
      </c>
    </row>
    <row r="3566" spans="1:5" ht="26.2" customHeight="1" x14ac:dyDescent="0.25">
      <c r="A3566" s="478" t="s">
        <v>10260</v>
      </c>
      <c r="B3566" s="479" t="s">
        <v>10261</v>
      </c>
      <c r="C3566" s="480" t="s">
        <v>258</v>
      </c>
      <c r="D3566" s="481">
        <v>100</v>
      </c>
      <c r="E3566" s="479" t="s">
        <v>2045</v>
      </c>
    </row>
    <row r="3567" spans="1:5" ht="26.2" customHeight="1" x14ac:dyDescent="0.25">
      <c r="A3567" s="478" t="s">
        <v>10262</v>
      </c>
      <c r="B3567" s="479" t="s">
        <v>10263</v>
      </c>
      <c r="C3567" s="480" t="s">
        <v>262</v>
      </c>
      <c r="D3567" s="481">
        <v>22</v>
      </c>
      <c r="E3567" s="479" t="s">
        <v>2045</v>
      </c>
    </row>
    <row r="3568" spans="1:5" ht="26.2" customHeight="1" x14ac:dyDescent="0.25">
      <c r="A3568" s="478" t="s">
        <v>10264</v>
      </c>
      <c r="B3568" s="479" t="s">
        <v>10265</v>
      </c>
      <c r="C3568" s="480" t="s">
        <v>258</v>
      </c>
      <c r="D3568" s="481">
        <v>840</v>
      </c>
      <c r="E3568" s="479" t="s">
        <v>3608</v>
      </c>
    </row>
    <row r="3569" spans="1:5" ht="26.2" customHeight="1" x14ac:dyDescent="0.25">
      <c r="A3569" s="478" t="s">
        <v>10266</v>
      </c>
      <c r="B3569" s="479" t="s">
        <v>10267</v>
      </c>
      <c r="C3569" s="480" t="s">
        <v>262</v>
      </c>
      <c r="D3569" s="481">
        <v>184.8</v>
      </c>
      <c r="E3569" s="479" t="s">
        <v>3608</v>
      </c>
    </row>
    <row r="3570" spans="1:5" ht="26.2" customHeight="1" x14ac:dyDescent="0.25">
      <c r="A3570" s="478" t="s">
        <v>10268</v>
      </c>
      <c r="B3570" s="479" t="s">
        <v>10269</v>
      </c>
      <c r="C3570" s="480" t="s">
        <v>258</v>
      </c>
      <c r="D3570" s="481">
        <v>400</v>
      </c>
      <c r="E3570" s="479" t="s">
        <v>10270</v>
      </c>
    </row>
    <row r="3571" spans="1:5" ht="26.2" customHeight="1" x14ac:dyDescent="0.25">
      <c r="A3571" s="478" t="s">
        <v>10271</v>
      </c>
      <c r="B3571" s="479" t="s">
        <v>10272</v>
      </c>
      <c r="C3571" s="480" t="s">
        <v>262</v>
      </c>
      <c r="D3571" s="481">
        <v>88</v>
      </c>
      <c r="E3571" s="479" t="s">
        <v>10270</v>
      </c>
    </row>
    <row r="3572" spans="1:5" ht="26.2" customHeight="1" x14ac:dyDescent="0.25">
      <c r="A3572" s="478" t="s">
        <v>10273</v>
      </c>
      <c r="B3572" s="479" t="s">
        <v>10274</v>
      </c>
      <c r="C3572" s="480" t="s">
        <v>258</v>
      </c>
      <c r="D3572" s="481">
        <v>200</v>
      </c>
      <c r="E3572" s="479" t="s">
        <v>1738</v>
      </c>
    </row>
    <row r="3573" spans="1:5" ht="26.2" customHeight="1" x14ac:dyDescent="0.25">
      <c r="A3573" s="478" t="s">
        <v>10275</v>
      </c>
      <c r="B3573" s="479" t="s">
        <v>10274</v>
      </c>
      <c r="C3573" s="480" t="s">
        <v>262</v>
      </c>
      <c r="D3573" s="481">
        <v>44</v>
      </c>
      <c r="E3573" s="479" t="s">
        <v>1738</v>
      </c>
    </row>
    <row r="3574" spans="1:5" ht="26.2" customHeight="1" x14ac:dyDescent="0.25">
      <c r="A3574" s="478" t="s">
        <v>10276</v>
      </c>
      <c r="B3574" s="479" t="s">
        <v>10277</v>
      </c>
      <c r="C3574" s="480" t="s">
        <v>258</v>
      </c>
      <c r="D3574" s="481">
        <v>150</v>
      </c>
      <c r="E3574" s="479" t="s">
        <v>10278</v>
      </c>
    </row>
    <row r="3575" spans="1:5" ht="26.2" customHeight="1" x14ac:dyDescent="0.25">
      <c r="A3575" s="478" t="s">
        <v>10279</v>
      </c>
      <c r="B3575" s="479" t="s">
        <v>10280</v>
      </c>
      <c r="C3575" s="480" t="s">
        <v>262</v>
      </c>
      <c r="D3575" s="481">
        <v>33</v>
      </c>
      <c r="E3575" s="479" t="s">
        <v>10278</v>
      </c>
    </row>
    <row r="3576" spans="1:5" ht="26.2" customHeight="1" x14ac:dyDescent="0.25">
      <c r="A3576" s="478" t="s">
        <v>10281</v>
      </c>
      <c r="B3576" s="479" t="s">
        <v>10282</v>
      </c>
      <c r="C3576" s="480" t="s">
        <v>258</v>
      </c>
      <c r="D3576" s="481">
        <v>375</v>
      </c>
      <c r="E3576" s="479" t="s">
        <v>10283</v>
      </c>
    </row>
    <row r="3577" spans="1:5" ht="26.2" customHeight="1" x14ac:dyDescent="0.25">
      <c r="A3577" s="478" t="s">
        <v>10284</v>
      </c>
      <c r="B3577" s="479" t="s">
        <v>10285</v>
      </c>
      <c r="C3577" s="480" t="s">
        <v>262</v>
      </c>
      <c r="D3577" s="481">
        <v>82.5</v>
      </c>
      <c r="E3577" s="479" t="s">
        <v>10283</v>
      </c>
    </row>
    <row r="3578" spans="1:5" ht="26.2" customHeight="1" x14ac:dyDescent="0.25">
      <c r="A3578" s="478" t="s">
        <v>10286</v>
      </c>
      <c r="B3578" s="479" t="s">
        <v>10287</v>
      </c>
      <c r="C3578" s="480" t="s">
        <v>258</v>
      </c>
      <c r="D3578" s="481">
        <v>550</v>
      </c>
      <c r="E3578" s="479" t="s">
        <v>10288</v>
      </c>
    </row>
    <row r="3579" spans="1:5" ht="26.2" customHeight="1" x14ac:dyDescent="0.25">
      <c r="A3579" s="478" t="s">
        <v>10289</v>
      </c>
      <c r="B3579" s="479" t="s">
        <v>10290</v>
      </c>
      <c r="C3579" s="480" t="s">
        <v>262</v>
      </c>
      <c r="D3579" s="481">
        <v>121</v>
      </c>
      <c r="E3579" s="479" t="s">
        <v>10288</v>
      </c>
    </row>
    <row r="3580" spans="1:5" ht="26.2" customHeight="1" x14ac:dyDescent="0.25">
      <c r="A3580" s="478" t="s">
        <v>10291</v>
      </c>
      <c r="B3580" s="479" t="s">
        <v>10292</v>
      </c>
      <c r="C3580" s="480" t="s">
        <v>258</v>
      </c>
      <c r="D3580" s="481">
        <v>480</v>
      </c>
      <c r="E3580" s="479" t="s">
        <v>10293</v>
      </c>
    </row>
    <row r="3581" spans="1:5" ht="26.2" customHeight="1" x14ac:dyDescent="0.25">
      <c r="A3581" s="478" t="s">
        <v>10294</v>
      </c>
      <c r="B3581" s="479" t="s">
        <v>10295</v>
      </c>
      <c r="C3581" s="480" t="s">
        <v>262</v>
      </c>
      <c r="D3581" s="481">
        <v>105.6</v>
      </c>
      <c r="E3581" s="479" t="s">
        <v>10293</v>
      </c>
    </row>
    <row r="3582" spans="1:5" ht="26.2" customHeight="1" x14ac:dyDescent="0.25">
      <c r="A3582" s="478" t="s">
        <v>10296</v>
      </c>
      <c r="B3582" s="479" t="s">
        <v>10297</v>
      </c>
      <c r="C3582" s="480" t="s">
        <v>258</v>
      </c>
      <c r="D3582" s="481">
        <v>300</v>
      </c>
      <c r="E3582" s="479" t="s">
        <v>10298</v>
      </c>
    </row>
    <row r="3583" spans="1:5" ht="26.2" customHeight="1" x14ac:dyDescent="0.25">
      <c r="A3583" s="478" t="s">
        <v>10299</v>
      </c>
      <c r="B3583" s="479" t="s">
        <v>10300</v>
      </c>
      <c r="C3583" s="480" t="s">
        <v>262</v>
      </c>
      <c r="D3583" s="481">
        <v>66</v>
      </c>
      <c r="E3583" s="479" t="s">
        <v>10298</v>
      </c>
    </row>
    <row r="3584" spans="1:5" ht="26.2" customHeight="1" x14ac:dyDescent="0.25">
      <c r="A3584" s="478" t="s">
        <v>10301</v>
      </c>
      <c r="B3584" s="479" t="s">
        <v>10302</v>
      </c>
      <c r="C3584" s="480" t="s">
        <v>258</v>
      </c>
      <c r="D3584" s="481">
        <v>200</v>
      </c>
      <c r="E3584" s="479" t="s">
        <v>10303</v>
      </c>
    </row>
    <row r="3585" spans="1:5" ht="26.2" customHeight="1" x14ac:dyDescent="0.25">
      <c r="A3585" s="478" t="s">
        <v>10304</v>
      </c>
      <c r="B3585" s="479" t="s">
        <v>10305</v>
      </c>
      <c r="C3585" s="480" t="s">
        <v>262</v>
      </c>
      <c r="D3585" s="481">
        <v>44</v>
      </c>
      <c r="E3585" s="479" t="s">
        <v>10303</v>
      </c>
    </row>
    <row r="3586" spans="1:5" ht="26.2" customHeight="1" x14ac:dyDescent="0.25">
      <c r="A3586" s="478" t="s">
        <v>10306</v>
      </c>
      <c r="B3586" s="479" t="s">
        <v>10307</v>
      </c>
      <c r="C3586" s="480" t="s">
        <v>8</v>
      </c>
      <c r="D3586" s="481">
        <v>1600</v>
      </c>
      <c r="E3586" s="479" t="s">
        <v>10308</v>
      </c>
    </row>
    <row r="3587" spans="1:5" ht="26.2" customHeight="1" x14ac:dyDescent="0.25">
      <c r="A3587" s="478" t="s">
        <v>10309</v>
      </c>
      <c r="B3587" s="479" t="s">
        <v>10310</v>
      </c>
      <c r="C3587" s="480" t="s">
        <v>8</v>
      </c>
      <c r="D3587" s="481">
        <v>1600</v>
      </c>
      <c r="E3587" s="479" t="s">
        <v>10308</v>
      </c>
    </row>
    <row r="3588" spans="1:5" ht="26.2" customHeight="1" x14ac:dyDescent="0.25">
      <c r="A3588" s="478" t="s">
        <v>10311</v>
      </c>
      <c r="B3588" s="479" t="s">
        <v>10312</v>
      </c>
      <c r="C3588" s="480" t="s">
        <v>258</v>
      </c>
      <c r="D3588" s="481">
        <v>300</v>
      </c>
      <c r="E3588" s="479" t="s">
        <v>9413</v>
      </c>
    </row>
    <row r="3589" spans="1:5" ht="26.2" customHeight="1" x14ac:dyDescent="0.25">
      <c r="A3589" s="478" t="s">
        <v>10313</v>
      </c>
      <c r="B3589" s="479" t="s">
        <v>10314</v>
      </c>
      <c r="C3589" s="480" t="s">
        <v>262</v>
      </c>
      <c r="D3589" s="481">
        <v>66</v>
      </c>
      <c r="E3589" s="479" t="s">
        <v>9413</v>
      </c>
    </row>
    <row r="3590" spans="1:5" ht="26.2" customHeight="1" x14ac:dyDescent="0.25">
      <c r="A3590" s="478" t="s">
        <v>10315</v>
      </c>
      <c r="B3590" s="479" t="s">
        <v>10316</v>
      </c>
      <c r="C3590" s="480" t="s">
        <v>258</v>
      </c>
      <c r="D3590" s="481">
        <v>500</v>
      </c>
      <c r="E3590" s="479" t="s">
        <v>6805</v>
      </c>
    </row>
    <row r="3591" spans="1:5" ht="26.2" customHeight="1" x14ac:dyDescent="0.25">
      <c r="A3591" s="478" t="s">
        <v>10317</v>
      </c>
      <c r="B3591" s="479" t="s">
        <v>10318</v>
      </c>
      <c r="C3591" s="480" t="s">
        <v>262</v>
      </c>
      <c r="D3591" s="481">
        <v>110</v>
      </c>
      <c r="E3591" s="479" t="s">
        <v>6805</v>
      </c>
    </row>
    <row r="3592" spans="1:5" ht="26.2" customHeight="1" x14ac:dyDescent="0.25">
      <c r="A3592" s="478" t="s">
        <v>10319</v>
      </c>
      <c r="B3592" s="479" t="s">
        <v>10320</v>
      </c>
      <c r="C3592" s="480" t="s">
        <v>258</v>
      </c>
      <c r="D3592" s="481">
        <v>300</v>
      </c>
      <c r="E3592" s="479" t="s">
        <v>6805</v>
      </c>
    </row>
    <row r="3593" spans="1:5" ht="26.2" customHeight="1" x14ac:dyDescent="0.25">
      <c r="A3593" s="478" t="s">
        <v>10321</v>
      </c>
      <c r="B3593" s="479" t="s">
        <v>10322</v>
      </c>
      <c r="C3593" s="480" t="s">
        <v>262</v>
      </c>
      <c r="D3593" s="481">
        <v>66</v>
      </c>
      <c r="E3593" s="479" t="s">
        <v>6805</v>
      </c>
    </row>
    <row r="3594" spans="1:5" ht="26.2" customHeight="1" x14ac:dyDescent="0.25">
      <c r="A3594" s="478" t="s">
        <v>10323</v>
      </c>
      <c r="B3594" s="479" t="s">
        <v>10324</v>
      </c>
      <c r="C3594" s="480" t="s">
        <v>258</v>
      </c>
      <c r="D3594" s="481">
        <v>200</v>
      </c>
      <c r="E3594" s="479" t="s">
        <v>6805</v>
      </c>
    </row>
    <row r="3595" spans="1:5" ht="26.2" customHeight="1" x14ac:dyDescent="0.25">
      <c r="A3595" s="478" t="s">
        <v>10325</v>
      </c>
      <c r="B3595" s="479" t="s">
        <v>10326</v>
      </c>
      <c r="C3595" s="480" t="s">
        <v>262</v>
      </c>
      <c r="D3595" s="481">
        <v>44</v>
      </c>
      <c r="E3595" s="479" t="s">
        <v>6805</v>
      </c>
    </row>
    <row r="3596" spans="1:5" ht="26.2" customHeight="1" x14ac:dyDescent="0.25">
      <c r="A3596" s="478" t="s">
        <v>10327</v>
      </c>
      <c r="B3596" s="479" t="s">
        <v>10328</v>
      </c>
      <c r="C3596" s="480" t="s">
        <v>258</v>
      </c>
      <c r="D3596" s="481">
        <v>400</v>
      </c>
      <c r="E3596" s="479" t="s">
        <v>1820</v>
      </c>
    </row>
    <row r="3597" spans="1:5" ht="26.2" customHeight="1" x14ac:dyDescent="0.25">
      <c r="A3597" s="478" t="s">
        <v>10329</v>
      </c>
      <c r="B3597" s="479" t="s">
        <v>10330</v>
      </c>
      <c r="C3597" s="480" t="s">
        <v>262</v>
      </c>
      <c r="D3597" s="481">
        <v>88</v>
      </c>
      <c r="E3597" s="479" t="s">
        <v>1820</v>
      </c>
    </row>
    <row r="3598" spans="1:5" ht="26.2" customHeight="1" x14ac:dyDescent="0.25">
      <c r="A3598" s="478" t="s">
        <v>10331</v>
      </c>
      <c r="B3598" s="479" t="s">
        <v>10332</v>
      </c>
      <c r="C3598" s="480" t="s">
        <v>8</v>
      </c>
      <c r="D3598" s="481">
        <v>1000</v>
      </c>
      <c r="E3598" s="479" t="s">
        <v>10333</v>
      </c>
    </row>
    <row r="3599" spans="1:5" ht="26.2" customHeight="1" x14ac:dyDescent="0.25">
      <c r="A3599" s="478" t="s">
        <v>10334</v>
      </c>
      <c r="B3599" s="479" t="s">
        <v>10335</v>
      </c>
      <c r="C3599" s="480" t="s">
        <v>257</v>
      </c>
      <c r="D3599" s="481">
        <v>20000</v>
      </c>
      <c r="E3599" s="479" t="s">
        <v>696</v>
      </c>
    </row>
    <row r="3600" spans="1:5" ht="26.2" customHeight="1" x14ac:dyDescent="0.25">
      <c r="A3600" s="478" t="s">
        <v>10336</v>
      </c>
      <c r="B3600" s="479" t="s">
        <v>10337</v>
      </c>
      <c r="C3600" s="480" t="s">
        <v>262</v>
      </c>
      <c r="D3600" s="481">
        <v>20.67</v>
      </c>
      <c r="E3600" s="479" t="s">
        <v>1100</v>
      </c>
    </row>
    <row r="3601" spans="1:5" ht="26.2" customHeight="1" x14ac:dyDescent="0.25">
      <c r="A3601" s="864" t="s">
        <v>10338</v>
      </c>
      <c r="B3601" s="865" t="s">
        <v>10339</v>
      </c>
      <c r="C3601" s="866" t="s">
        <v>275</v>
      </c>
      <c r="D3601" s="867">
        <v>27760</v>
      </c>
      <c r="E3601" s="865" t="s">
        <v>10340</v>
      </c>
    </row>
    <row r="3602" spans="1:5" ht="26.2" customHeight="1" x14ac:dyDescent="0.25">
      <c r="A3602" s="493" t="s">
        <v>10341</v>
      </c>
      <c r="B3602" s="861" t="s">
        <v>10342</v>
      </c>
      <c r="C3602" s="862" t="s">
        <v>258</v>
      </c>
      <c r="D3602" s="863">
        <v>93.93</v>
      </c>
      <c r="E3602" s="861" t="s">
        <v>1100</v>
      </c>
    </row>
    <row r="3603" spans="1:5" ht="26.2" customHeight="1" x14ac:dyDescent="0.25">
      <c r="A3603" s="478" t="s">
        <v>10343</v>
      </c>
      <c r="B3603" s="479" t="s">
        <v>10344</v>
      </c>
      <c r="C3603" s="480" t="s">
        <v>267</v>
      </c>
      <c r="D3603" s="481">
        <v>38000</v>
      </c>
      <c r="E3603" s="479" t="s">
        <v>2224</v>
      </c>
    </row>
    <row r="3604" spans="1:5" ht="26.2" customHeight="1" x14ac:dyDescent="0.25">
      <c r="A3604" s="478" t="s">
        <v>10345</v>
      </c>
      <c r="B3604" s="479" t="s">
        <v>10346</v>
      </c>
      <c r="C3604" s="480" t="s">
        <v>287</v>
      </c>
      <c r="D3604" s="481">
        <v>18.39</v>
      </c>
      <c r="E3604" s="479" t="s">
        <v>10347</v>
      </c>
    </row>
    <row r="3605" spans="1:5" ht="26.2" customHeight="1" x14ac:dyDescent="0.25">
      <c r="A3605" s="478" t="s">
        <v>10348</v>
      </c>
      <c r="B3605" s="479" t="s">
        <v>10349</v>
      </c>
      <c r="C3605" s="480" t="s">
        <v>267</v>
      </c>
      <c r="D3605" s="481">
        <v>11613.69</v>
      </c>
      <c r="E3605" s="479" t="s">
        <v>1374</v>
      </c>
    </row>
    <row r="3606" spans="1:5" ht="26.2" customHeight="1" x14ac:dyDescent="0.25">
      <c r="A3606" s="478" t="s">
        <v>10350</v>
      </c>
      <c r="B3606" s="479" t="s">
        <v>10351</v>
      </c>
      <c r="C3606" s="480" t="s">
        <v>256</v>
      </c>
      <c r="D3606" s="481">
        <v>9736.23</v>
      </c>
      <c r="E3606" s="479" t="s">
        <v>10352</v>
      </c>
    </row>
    <row r="3607" spans="1:5" ht="26.2" customHeight="1" x14ac:dyDescent="0.25">
      <c r="A3607" s="478" t="s">
        <v>10353</v>
      </c>
      <c r="B3607" s="479" t="s">
        <v>10354</v>
      </c>
      <c r="C3607" s="480" t="s">
        <v>262</v>
      </c>
      <c r="D3607" s="481">
        <v>2141.9699999999998</v>
      </c>
      <c r="E3607" s="479" t="s">
        <v>10352</v>
      </c>
    </row>
    <row r="3608" spans="1:5" ht="26.2" customHeight="1" x14ac:dyDescent="0.25">
      <c r="A3608" s="478" t="s">
        <v>10355</v>
      </c>
      <c r="B3608" s="479" t="s">
        <v>10356</v>
      </c>
      <c r="C3608" s="480" t="s">
        <v>267</v>
      </c>
      <c r="D3608" s="481">
        <v>2500</v>
      </c>
      <c r="E3608" s="479" t="s">
        <v>696</v>
      </c>
    </row>
    <row r="3609" spans="1:5" ht="26.2" customHeight="1" x14ac:dyDescent="0.25">
      <c r="A3609" s="478" t="s">
        <v>10357</v>
      </c>
      <c r="B3609" s="479" t="s">
        <v>10358</v>
      </c>
      <c r="C3609" s="480" t="s">
        <v>265</v>
      </c>
      <c r="D3609" s="481">
        <v>16460</v>
      </c>
      <c r="E3609" s="479" t="s">
        <v>3579</v>
      </c>
    </row>
    <row r="3610" spans="1:5" ht="26.2" customHeight="1" x14ac:dyDescent="0.25">
      <c r="A3610" s="478" t="s">
        <v>10359</v>
      </c>
      <c r="B3610" s="479" t="s">
        <v>10360</v>
      </c>
      <c r="C3610" s="480" t="s">
        <v>21</v>
      </c>
      <c r="D3610" s="481">
        <v>19400</v>
      </c>
      <c r="E3610" s="479" t="s">
        <v>2269</v>
      </c>
    </row>
    <row r="3611" spans="1:5" ht="26.2" customHeight="1" x14ac:dyDescent="0.25">
      <c r="A3611" s="478" t="s">
        <v>10361</v>
      </c>
      <c r="B3611" s="479" t="s">
        <v>10362</v>
      </c>
      <c r="C3611" s="480" t="s">
        <v>267</v>
      </c>
      <c r="D3611" s="481">
        <v>12693.85</v>
      </c>
      <c r="E3611" s="479" t="s">
        <v>2734</v>
      </c>
    </row>
    <row r="3612" spans="1:5" ht="26.2" customHeight="1" x14ac:dyDescent="0.25">
      <c r="A3612" s="478" t="s">
        <v>10363</v>
      </c>
      <c r="B3612" s="479" t="s">
        <v>10364</v>
      </c>
      <c r="C3612" s="480" t="s">
        <v>267</v>
      </c>
      <c r="D3612" s="481">
        <v>5304</v>
      </c>
      <c r="E3612" s="479" t="s">
        <v>2716</v>
      </c>
    </row>
    <row r="3613" spans="1:5" ht="26.2" customHeight="1" x14ac:dyDescent="0.25">
      <c r="A3613" s="478" t="s">
        <v>10365</v>
      </c>
      <c r="B3613" s="479" t="s">
        <v>10366</v>
      </c>
      <c r="C3613" s="480" t="s">
        <v>13</v>
      </c>
      <c r="D3613" s="481">
        <v>18782.75</v>
      </c>
      <c r="E3613" s="479" t="s">
        <v>1551</v>
      </c>
    </row>
    <row r="3614" spans="1:5" ht="26.2" customHeight="1" x14ac:dyDescent="0.25">
      <c r="A3614" s="478" t="s">
        <v>10367</v>
      </c>
      <c r="B3614" s="479" t="s">
        <v>10368</v>
      </c>
      <c r="C3614" s="480" t="s">
        <v>13</v>
      </c>
      <c r="D3614" s="481">
        <v>18782.75</v>
      </c>
      <c r="E3614" s="479" t="s">
        <v>1094</v>
      </c>
    </row>
    <row r="3615" spans="1:5" ht="26.2" customHeight="1" x14ac:dyDescent="0.25">
      <c r="A3615" s="478" t="s">
        <v>10369</v>
      </c>
      <c r="B3615" s="479" t="s">
        <v>10370</v>
      </c>
      <c r="C3615" s="480" t="s">
        <v>13</v>
      </c>
      <c r="D3615" s="481">
        <v>18782.75</v>
      </c>
      <c r="E3615" s="479" t="s">
        <v>6061</v>
      </c>
    </row>
    <row r="3616" spans="1:5" ht="26.2" customHeight="1" x14ac:dyDescent="0.25">
      <c r="A3616" s="478" t="s">
        <v>10371</v>
      </c>
      <c r="B3616" s="479" t="s">
        <v>10372</v>
      </c>
      <c r="C3616" s="480" t="s">
        <v>13</v>
      </c>
      <c r="D3616" s="481">
        <v>365.51</v>
      </c>
      <c r="E3616" s="479" t="s">
        <v>10373</v>
      </c>
    </row>
    <row r="3617" spans="1:5" ht="26.2" customHeight="1" x14ac:dyDescent="0.25">
      <c r="A3617" s="478" t="s">
        <v>10374</v>
      </c>
      <c r="B3617" s="479" t="s">
        <v>10375</v>
      </c>
      <c r="C3617" s="480" t="s">
        <v>281</v>
      </c>
      <c r="D3617" s="481">
        <v>225.3</v>
      </c>
      <c r="E3617" s="479" t="s">
        <v>1100</v>
      </c>
    </row>
    <row r="3618" spans="1:5" ht="26.2" customHeight="1" x14ac:dyDescent="0.25">
      <c r="A3618" s="478" t="s">
        <v>10376</v>
      </c>
      <c r="B3618" s="479" t="s">
        <v>10377</v>
      </c>
      <c r="C3618" s="480" t="s">
        <v>13</v>
      </c>
      <c r="D3618" s="481">
        <v>5065.03</v>
      </c>
      <c r="E3618" s="479" t="s">
        <v>1829</v>
      </c>
    </row>
    <row r="3619" spans="1:5" ht="26.2" customHeight="1" x14ac:dyDescent="0.25">
      <c r="A3619" s="478" t="s">
        <v>10378</v>
      </c>
      <c r="B3619" s="479" t="s">
        <v>10379</v>
      </c>
      <c r="C3619" s="480" t="s">
        <v>13</v>
      </c>
      <c r="D3619" s="481">
        <v>17464.63</v>
      </c>
      <c r="E3619" s="479" t="s">
        <v>5998</v>
      </c>
    </row>
    <row r="3620" spans="1:5" ht="26.2" customHeight="1" x14ac:dyDescent="0.25">
      <c r="A3620" s="478" t="s">
        <v>10380</v>
      </c>
      <c r="B3620" s="479" t="s">
        <v>10381</v>
      </c>
      <c r="C3620" s="480" t="s">
        <v>13</v>
      </c>
      <c r="D3620" s="481">
        <v>52393.62</v>
      </c>
      <c r="E3620" s="479" t="s">
        <v>10382</v>
      </c>
    </row>
    <row r="3621" spans="1:5" ht="26.2" customHeight="1" x14ac:dyDescent="0.25">
      <c r="A3621" s="478" t="s">
        <v>10383</v>
      </c>
      <c r="B3621" s="479" t="s">
        <v>10384</v>
      </c>
      <c r="C3621" s="480" t="s">
        <v>13</v>
      </c>
      <c r="D3621" s="481">
        <v>654100</v>
      </c>
      <c r="E3621" s="479" t="s">
        <v>714</v>
      </c>
    </row>
    <row r="3622" spans="1:5" ht="26.2" customHeight="1" x14ac:dyDescent="0.25">
      <c r="A3622" s="478" t="s">
        <v>10385</v>
      </c>
      <c r="B3622" s="479" t="s">
        <v>10386</v>
      </c>
      <c r="C3622" s="480" t="s">
        <v>13</v>
      </c>
      <c r="D3622" s="481">
        <v>456500</v>
      </c>
      <c r="E3622" s="479" t="s">
        <v>714</v>
      </c>
    </row>
    <row r="3623" spans="1:5" ht="26.2" customHeight="1" x14ac:dyDescent="0.25">
      <c r="A3623" s="478" t="s">
        <v>10387</v>
      </c>
      <c r="B3623" s="479" t="s">
        <v>10388</v>
      </c>
      <c r="C3623" s="480" t="s">
        <v>13</v>
      </c>
      <c r="D3623" s="481">
        <v>38000</v>
      </c>
      <c r="E3623" s="479" t="s">
        <v>1464</v>
      </c>
    </row>
    <row r="3624" spans="1:5" ht="26.2" customHeight="1" x14ac:dyDescent="0.25">
      <c r="A3624" s="478" t="s">
        <v>10389</v>
      </c>
      <c r="B3624" s="479" t="s">
        <v>10390</v>
      </c>
      <c r="C3624" s="480" t="s">
        <v>256</v>
      </c>
      <c r="D3624" s="481">
        <v>3360</v>
      </c>
      <c r="E3624" s="479" t="s">
        <v>5036</v>
      </c>
    </row>
    <row r="3625" spans="1:5" ht="26.2" customHeight="1" x14ac:dyDescent="0.25">
      <c r="A3625" s="478" t="s">
        <v>10391</v>
      </c>
      <c r="B3625" s="479" t="s">
        <v>10392</v>
      </c>
      <c r="C3625" s="480" t="s">
        <v>13</v>
      </c>
      <c r="D3625" s="481">
        <v>19000</v>
      </c>
      <c r="E3625" s="479" t="s">
        <v>1846</v>
      </c>
    </row>
    <row r="3626" spans="1:5" ht="26.2" customHeight="1" x14ac:dyDescent="0.25">
      <c r="A3626" s="478" t="s">
        <v>10393</v>
      </c>
      <c r="B3626" s="479" t="s">
        <v>10394</v>
      </c>
      <c r="C3626" s="480" t="s">
        <v>267</v>
      </c>
      <c r="D3626" s="481">
        <v>12000</v>
      </c>
      <c r="E3626" s="479" t="s">
        <v>10395</v>
      </c>
    </row>
    <row r="3627" spans="1:5" ht="26.2" customHeight="1" x14ac:dyDescent="0.25">
      <c r="A3627" s="478" t="s">
        <v>10396</v>
      </c>
      <c r="B3627" s="479" t="s">
        <v>10397</v>
      </c>
      <c r="C3627" s="480" t="s">
        <v>13</v>
      </c>
      <c r="D3627" s="481">
        <v>49294.89</v>
      </c>
      <c r="E3627" s="479" t="s">
        <v>722</v>
      </c>
    </row>
    <row r="3628" spans="1:5" ht="26.2" customHeight="1" x14ac:dyDescent="0.25">
      <c r="A3628" s="478" t="s">
        <v>10398</v>
      </c>
      <c r="B3628" s="479" t="s">
        <v>10399</v>
      </c>
      <c r="C3628" s="480" t="s">
        <v>13</v>
      </c>
      <c r="D3628" s="481">
        <v>49294.89</v>
      </c>
      <c r="E3628" s="479" t="s">
        <v>2181</v>
      </c>
    </row>
    <row r="3629" spans="1:5" ht="26.2" customHeight="1" x14ac:dyDescent="0.25">
      <c r="A3629" s="478" t="s">
        <v>10400</v>
      </c>
      <c r="B3629" s="479" t="s">
        <v>10401</v>
      </c>
      <c r="C3629" s="480" t="s">
        <v>265</v>
      </c>
      <c r="D3629" s="481">
        <v>31384</v>
      </c>
      <c r="E3629" s="479" t="s">
        <v>10402</v>
      </c>
    </row>
    <row r="3630" spans="1:5" ht="26.2" customHeight="1" x14ac:dyDescent="0.25">
      <c r="A3630" s="478" t="s">
        <v>10403</v>
      </c>
      <c r="B3630" s="479" t="s">
        <v>10404</v>
      </c>
      <c r="C3630" s="480" t="s">
        <v>267</v>
      </c>
      <c r="D3630" s="481">
        <v>26525.1</v>
      </c>
      <c r="E3630" s="479" t="s">
        <v>6260</v>
      </c>
    </row>
    <row r="3631" spans="1:5" ht="26.2" customHeight="1" x14ac:dyDescent="0.25">
      <c r="A3631" s="478" t="s">
        <v>10405</v>
      </c>
      <c r="B3631" s="479" t="s">
        <v>10406</v>
      </c>
      <c r="C3631" s="480" t="s">
        <v>287</v>
      </c>
      <c r="D3631" s="481">
        <v>70.34</v>
      </c>
      <c r="E3631" s="479" t="s">
        <v>10407</v>
      </c>
    </row>
    <row r="3632" spans="1:5" ht="26.2" customHeight="1" x14ac:dyDescent="0.25">
      <c r="A3632" s="478" t="s">
        <v>10408</v>
      </c>
      <c r="B3632" s="479"/>
      <c r="C3632" s="480" t="s">
        <v>267</v>
      </c>
      <c r="D3632" s="481">
        <v>148000</v>
      </c>
      <c r="E3632" s="479" t="s">
        <v>2188</v>
      </c>
    </row>
    <row r="3633" spans="1:5" ht="26.2" customHeight="1" x14ac:dyDescent="0.25">
      <c r="A3633" s="478" t="s">
        <v>10409</v>
      </c>
      <c r="B3633" s="479" t="s">
        <v>10410</v>
      </c>
      <c r="C3633" s="480" t="s">
        <v>13</v>
      </c>
      <c r="D3633" s="481">
        <v>684800</v>
      </c>
      <c r="E3633" s="479" t="s">
        <v>714</v>
      </c>
    </row>
    <row r="3634" spans="1:5" ht="26.2" customHeight="1" x14ac:dyDescent="0.25">
      <c r="A3634" s="478" t="s">
        <v>10411</v>
      </c>
      <c r="B3634" s="479" t="s">
        <v>10412</v>
      </c>
      <c r="C3634" s="480" t="s">
        <v>13</v>
      </c>
      <c r="D3634" s="481">
        <v>461000</v>
      </c>
      <c r="E3634" s="479" t="s">
        <v>714</v>
      </c>
    </row>
    <row r="3635" spans="1:5" ht="26.2" customHeight="1" x14ac:dyDescent="0.25">
      <c r="A3635" s="478" t="s">
        <v>10413</v>
      </c>
      <c r="B3635" s="479" t="s">
        <v>10414</v>
      </c>
      <c r="C3635" s="480" t="s">
        <v>13</v>
      </c>
      <c r="D3635" s="481">
        <v>688000</v>
      </c>
      <c r="E3635" s="479" t="s">
        <v>714</v>
      </c>
    </row>
    <row r="3636" spans="1:5" ht="26.2" customHeight="1" x14ac:dyDescent="0.25">
      <c r="A3636" s="478" t="s">
        <v>10415</v>
      </c>
      <c r="B3636" s="479" t="s">
        <v>10416</v>
      </c>
      <c r="C3636" s="480" t="s">
        <v>13</v>
      </c>
      <c r="D3636" s="481">
        <v>462500</v>
      </c>
      <c r="E3636" s="479" t="s">
        <v>714</v>
      </c>
    </row>
    <row r="3637" spans="1:5" ht="26.2" customHeight="1" x14ac:dyDescent="0.25">
      <c r="A3637" s="478" t="s">
        <v>10417</v>
      </c>
      <c r="B3637" s="479" t="s">
        <v>10418</v>
      </c>
      <c r="C3637" s="480" t="s">
        <v>13</v>
      </c>
      <c r="D3637" s="481">
        <v>19100</v>
      </c>
      <c r="E3637" s="479" t="s">
        <v>6063</v>
      </c>
    </row>
    <row r="3638" spans="1:5" ht="26.2" customHeight="1" x14ac:dyDescent="0.25">
      <c r="A3638" s="478" t="s">
        <v>10419</v>
      </c>
      <c r="B3638" s="479" t="s">
        <v>10420</v>
      </c>
      <c r="C3638" s="480" t="s">
        <v>13</v>
      </c>
      <c r="D3638" s="481">
        <v>156798</v>
      </c>
      <c r="E3638" s="479" t="s">
        <v>1739</v>
      </c>
    </row>
    <row r="3639" spans="1:5" ht="26.2" customHeight="1" x14ac:dyDescent="0.25">
      <c r="A3639" s="478" t="s">
        <v>10421</v>
      </c>
      <c r="B3639" s="479" t="s">
        <v>10422</v>
      </c>
      <c r="C3639" s="480" t="s">
        <v>13</v>
      </c>
      <c r="D3639" s="481">
        <v>69800</v>
      </c>
      <c r="E3639" s="479" t="s">
        <v>5998</v>
      </c>
    </row>
    <row r="3640" spans="1:5" ht="26.2" customHeight="1" x14ac:dyDescent="0.25">
      <c r="A3640" s="478" t="s">
        <v>10423</v>
      </c>
      <c r="B3640" s="479" t="s">
        <v>10424</v>
      </c>
      <c r="C3640" s="480" t="s">
        <v>13</v>
      </c>
      <c r="D3640" s="481">
        <v>17449.509999999998</v>
      </c>
      <c r="E3640" s="479" t="s">
        <v>5998</v>
      </c>
    </row>
    <row r="3641" spans="1:5" ht="26.2" customHeight="1" x14ac:dyDescent="0.25">
      <c r="A3641" s="478" t="s">
        <v>10425</v>
      </c>
      <c r="B3641" s="479" t="s">
        <v>10426</v>
      </c>
      <c r="C3641" s="480" t="s">
        <v>13</v>
      </c>
      <c r="D3641" s="481">
        <v>49251</v>
      </c>
      <c r="E3641" s="479" t="s">
        <v>3999</v>
      </c>
    </row>
    <row r="3642" spans="1:5" ht="26.2" customHeight="1" x14ac:dyDescent="0.25">
      <c r="A3642" s="478" t="s">
        <v>10427</v>
      </c>
      <c r="B3642" s="479" t="s">
        <v>10428</v>
      </c>
      <c r="C3642" s="480" t="s">
        <v>8</v>
      </c>
      <c r="D3642" s="481">
        <v>155338.41</v>
      </c>
      <c r="E3642" s="479" t="s">
        <v>6160</v>
      </c>
    </row>
    <row r="3643" spans="1:5" ht="26.2" customHeight="1" x14ac:dyDescent="0.25">
      <c r="A3643" s="478" t="s">
        <v>10429</v>
      </c>
      <c r="B3643" s="479" t="s">
        <v>10430</v>
      </c>
      <c r="C3643" s="480" t="s">
        <v>287</v>
      </c>
      <c r="D3643" s="481">
        <v>185</v>
      </c>
      <c r="E3643" s="479" t="s">
        <v>2150</v>
      </c>
    </row>
    <row r="3644" spans="1:5" ht="26.2" customHeight="1" x14ac:dyDescent="0.25">
      <c r="A3644" s="478" t="s">
        <v>10431</v>
      </c>
      <c r="B3644" s="479" t="s">
        <v>10432</v>
      </c>
      <c r="C3644" s="480" t="s">
        <v>11</v>
      </c>
      <c r="D3644" s="481">
        <v>100000</v>
      </c>
      <c r="E3644" s="479" t="s">
        <v>1383</v>
      </c>
    </row>
    <row r="3645" spans="1:5" ht="26.2" customHeight="1" x14ac:dyDescent="0.25">
      <c r="A3645" s="478" t="s">
        <v>10433</v>
      </c>
      <c r="B3645" s="479" t="s">
        <v>10434</v>
      </c>
      <c r="C3645" s="480" t="s">
        <v>21</v>
      </c>
      <c r="D3645" s="481">
        <v>200</v>
      </c>
      <c r="E3645" s="479" t="s">
        <v>7262</v>
      </c>
    </row>
    <row r="3646" spans="1:5" ht="26.2" customHeight="1" x14ac:dyDescent="0.25">
      <c r="A3646" s="478" t="s">
        <v>10435</v>
      </c>
      <c r="B3646" s="479" t="s">
        <v>10436</v>
      </c>
      <c r="C3646" s="480" t="s">
        <v>280</v>
      </c>
      <c r="D3646" s="481">
        <v>6040.85</v>
      </c>
      <c r="E3646" s="479" t="s">
        <v>7262</v>
      </c>
    </row>
    <row r="3647" spans="1:5" ht="26.2" customHeight="1" x14ac:dyDescent="0.25">
      <c r="A3647" s="478" t="s">
        <v>10437</v>
      </c>
      <c r="B3647" s="479" t="s">
        <v>10438</v>
      </c>
      <c r="C3647" s="480" t="s">
        <v>8</v>
      </c>
      <c r="D3647" s="481">
        <v>2062.5</v>
      </c>
      <c r="E3647" s="479" t="s">
        <v>10439</v>
      </c>
    </row>
    <row r="3648" spans="1:5" ht="26.2" customHeight="1" x14ac:dyDescent="0.25">
      <c r="A3648" s="478" t="s">
        <v>10440</v>
      </c>
      <c r="B3648" s="479" t="s">
        <v>10441</v>
      </c>
      <c r="C3648" s="480" t="s">
        <v>258</v>
      </c>
      <c r="D3648" s="481">
        <v>50236.5</v>
      </c>
      <c r="E3648" s="479" t="s">
        <v>8025</v>
      </c>
    </row>
    <row r="3649" spans="1:5" ht="26.2" customHeight="1" x14ac:dyDescent="0.25">
      <c r="A3649" s="478" t="s">
        <v>10442</v>
      </c>
      <c r="B3649" s="479" t="s">
        <v>10443</v>
      </c>
      <c r="C3649" s="480" t="s">
        <v>267</v>
      </c>
      <c r="D3649" s="481">
        <v>3000</v>
      </c>
      <c r="E3649" s="479" t="s">
        <v>6209</v>
      </c>
    </row>
    <row r="3650" spans="1:5" ht="26.2" customHeight="1" x14ac:dyDescent="0.25">
      <c r="A3650" s="478" t="s">
        <v>10444</v>
      </c>
      <c r="B3650" s="479" t="s">
        <v>10445</v>
      </c>
      <c r="C3650" s="480" t="s">
        <v>256</v>
      </c>
      <c r="D3650" s="481">
        <v>5200</v>
      </c>
      <c r="E3650" s="479" t="s">
        <v>10446</v>
      </c>
    </row>
    <row r="3651" spans="1:5" ht="26.2" customHeight="1" x14ac:dyDescent="0.25">
      <c r="A3651" s="864" t="s">
        <v>10447</v>
      </c>
      <c r="B3651" s="865" t="s">
        <v>10445</v>
      </c>
      <c r="C3651" s="866" t="s">
        <v>262</v>
      </c>
      <c r="D3651" s="867">
        <v>1144</v>
      </c>
      <c r="E3651" s="865" t="s">
        <v>10446</v>
      </c>
    </row>
    <row r="3652" spans="1:5" ht="26.2" customHeight="1" x14ac:dyDescent="0.25">
      <c r="A3652" s="493" t="s">
        <v>10448</v>
      </c>
      <c r="B3652" s="861" t="s">
        <v>10445</v>
      </c>
      <c r="C3652" s="862" t="s">
        <v>256</v>
      </c>
      <c r="D3652" s="863">
        <v>18000</v>
      </c>
      <c r="E3652" s="861" t="s">
        <v>10446</v>
      </c>
    </row>
    <row r="3653" spans="1:5" ht="26.2" customHeight="1" x14ac:dyDescent="0.25">
      <c r="A3653" s="478" t="s">
        <v>10449</v>
      </c>
      <c r="B3653" s="479" t="s">
        <v>10445</v>
      </c>
      <c r="C3653" s="480" t="s">
        <v>262</v>
      </c>
      <c r="D3653" s="481">
        <v>3960</v>
      </c>
      <c r="E3653" s="479" t="s">
        <v>10446</v>
      </c>
    </row>
    <row r="3654" spans="1:5" ht="26.2" customHeight="1" x14ac:dyDescent="0.25">
      <c r="A3654" s="478" t="s">
        <v>10450</v>
      </c>
      <c r="B3654" s="479" t="s">
        <v>10451</v>
      </c>
      <c r="C3654" s="480" t="s">
        <v>276</v>
      </c>
      <c r="D3654" s="481">
        <v>463.22</v>
      </c>
      <c r="E3654" s="479" t="s">
        <v>1260</v>
      </c>
    </row>
    <row r="3655" spans="1:5" ht="26.2" customHeight="1" x14ac:dyDescent="0.25">
      <c r="A3655" s="478" t="s">
        <v>10452</v>
      </c>
      <c r="B3655" s="479" t="s">
        <v>10453</v>
      </c>
      <c r="C3655" s="480" t="s">
        <v>269</v>
      </c>
      <c r="D3655" s="481">
        <v>53.99</v>
      </c>
      <c r="E3655" s="479" t="s">
        <v>1260</v>
      </c>
    </row>
    <row r="3656" spans="1:5" ht="26.2" customHeight="1" x14ac:dyDescent="0.25">
      <c r="A3656" s="478" t="s">
        <v>10454</v>
      </c>
      <c r="B3656" s="479" t="s">
        <v>10455</v>
      </c>
      <c r="C3656" s="480" t="s">
        <v>269</v>
      </c>
      <c r="D3656" s="481">
        <v>16.149999999999999</v>
      </c>
      <c r="E3656" s="479" t="s">
        <v>1260</v>
      </c>
    </row>
    <row r="3657" spans="1:5" ht="26.2" customHeight="1" x14ac:dyDescent="0.25">
      <c r="A3657" s="478" t="s">
        <v>10456</v>
      </c>
      <c r="B3657" s="479" t="s">
        <v>10457</v>
      </c>
      <c r="C3657" s="480" t="s">
        <v>262</v>
      </c>
      <c r="D3657" s="481">
        <v>112.5</v>
      </c>
      <c r="E3657" s="479" t="s">
        <v>3908</v>
      </c>
    </row>
    <row r="3658" spans="1:5" ht="26.2" customHeight="1" x14ac:dyDescent="0.25">
      <c r="A3658" s="478" t="s">
        <v>10458</v>
      </c>
      <c r="B3658" s="479" t="s">
        <v>10459</v>
      </c>
      <c r="C3658" s="480" t="s">
        <v>269</v>
      </c>
      <c r="D3658" s="481">
        <v>636</v>
      </c>
      <c r="E3658" s="479" t="s">
        <v>1260</v>
      </c>
    </row>
    <row r="3659" spans="1:5" ht="26.2" customHeight="1" x14ac:dyDescent="0.25">
      <c r="A3659" s="478" t="s">
        <v>10460</v>
      </c>
      <c r="B3659" s="479" t="s">
        <v>10461</v>
      </c>
      <c r="C3659" s="480" t="s">
        <v>269</v>
      </c>
      <c r="D3659" s="481">
        <v>190.43</v>
      </c>
      <c r="E3659" s="479" t="s">
        <v>1260</v>
      </c>
    </row>
    <row r="3660" spans="1:5" ht="26.2" customHeight="1" x14ac:dyDescent="0.25">
      <c r="A3660" s="478" t="s">
        <v>10462</v>
      </c>
      <c r="B3660" s="479" t="s">
        <v>10463</v>
      </c>
      <c r="C3660" s="480" t="s">
        <v>262</v>
      </c>
      <c r="D3660" s="481">
        <v>1056</v>
      </c>
      <c r="E3660" s="479" t="s">
        <v>1743</v>
      </c>
    </row>
    <row r="3661" spans="1:5" ht="26.2" customHeight="1" x14ac:dyDescent="0.25">
      <c r="A3661" s="478" t="s">
        <v>10464</v>
      </c>
      <c r="B3661" s="479" t="s">
        <v>10465</v>
      </c>
      <c r="C3661" s="480" t="s">
        <v>257</v>
      </c>
      <c r="D3661" s="481">
        <v>2900</v>
      </c>
      <c r="E3661" s="479" t="s">
        <v>10466</v>
      </c>
    </row>
    <row r="3662" spans="1:5" ht="26.2" customHeight="1" x14ac:dyDescent="0.25">
      <c r="A3662" s="478" t="s">
        <v>10467</v>
      </c>
      <c r="B3662" s="479" t="s">
        <v>10465</v>
      </c>
      <c r="C3662" s="480" t="s">
        <v>262</v>
      </c>
      <c r="D3662" s="481">
        <v>638</v>
      </c>
      <c r="E3662" s="479" t="s">
        <v>10466</v>
      </c>
    </row>
    <row r="3663" spans="1:5" ht="26.2" customHeight="1" x14ac:dyDescent="0.25">
      <c r="A3663" s="478" t="s">
        <v>10468</v>
      </c>
      <c r="B3663" s="479" t="s">
        <v>10469</v>
      </c>
      <c r="C3663" s="480" t="s">
        <v>269</v>
      </c>
      <c r="D3663" s="481">
        <v>0.1</v>
      </c>
      <c r="E3663" s="479" t="s">
        <v>1684</v>
      </c>
    </row>
    <row r="3664" spans="1:5" ht="26.2" customHeight="1" x14ac:dyDescent="0.25">
      <c r="A3664" s="478" t="s">
        <v>10470</v>
      </c>
      <c r="B3664" s="479" t="s">
        <v>10471</v>
      </c>
      <c r="C3664" s="480" t="s">
        <v>284</v>
      </c>
      <c r="D3664" s="481">
        <v>10862.41</v>
      </c>
      <c r="E3664" s="479" t="s">
        <v>1264</v>
      </c>
    </row>
    <row r="3665" spans="1:5" ht="26.2" customHeight="1" x14ac:dyDescent="0.25">
      <c r="A3665" s="478" t="s">
        <v>10472</v>
      </c>
      <c r="B3665" s="479" t="s">
        <v>10473</v>
      </c>
      <c r="C3665" s="480" t="s">
        <v>267</v>
      </c>
      <c r="D3665" s="481">
        <v>41000</v>
      </c>
      <c r="E3665" s="479" t="s">
        <v>1741</v>
      </c>
    </row>
    <row r="3666" spans="1:5" ht="26.2" customHeight="1" x14ac:dyDescent="0.25">
      <c r="A3666" s="478" t="s">
        <v>10474</v>
      </c>
      <c r="B3666" s="479" t="s">
        <v>10475</v>
      </c>
      <c r="C3666" s="480" t="s">
        <v>257</v>
      </c>
      <c r="D3666" s="481">
        <v>402</v>
      </c>
      <c r="E3666" s="479" t="s">
        <v>10476</v>
      </c>
    </row>
    <row r="3667" spans="1:5" ht="26.2" customHeight="1" x14ac:dyDescent="0.25">
      <c r="A3667" s="478" t="s">
        <v>10477</v>
      </c>
      <c r="B3667" s="479" t="s">
        <v>10478</v>
      </c>
      <c r="C3667" s="480" t="s">
        <v>256</v>
      </c>
      <c r="D3667" s="481">
        <v>107500</v>
      </c>
      <c r="E3667" s="479" t="s">
        <v>1830</v>
      </c>
    </row>
    <row r="3668" spans="1:5" ht="26.2" customHeight="1" x14ac:dyDescent="0.25">
      <c r="A3668" s="478" t="s">
        <v>10479</v>
      </c>
      <c r="B3668" s="479" t="s">
        <v>10478</v>
      </c>
      <c r="C3668" s="480" t="s">
        <v>262</v>
      </c>
      <c r="D3668" s="481">
        <v>22575</v>
      </c>
      <c r="E3668" s="479" t="s">
        <v>1830</v>
      </c>
    </row>
    <row r="3669" spans="1:5" ht="26.2" customHeight="1" x14ac:dyDescent="0.25">
      <c r="A3669" s="478" t="s">
        <v>10480</v>
      </c>
      <c r="B3669" s="479" t="s">
        <v>10481</v>
      </c>
      <c r="C3669" s="480" t="s">
        <v>257</v>
      </c>
      <c r="D3669" s="481">
        <v>1025</v>
      </c>
      <c r="E3669" s="479" t="s">
        <v>1735</v>
      </c>
    </row>
    <row r="3670" spans="1:5" ht="26.2" customHeight="1" x14ac:dyDescent="0.25">
      <c r="A3670" s="478" t="s">
        <v>10482</v>
      </c>
      <c r="B3670" s="479" t="s">
        <v>10483</v>
      </c>
      <c r="C3670" s="480" t="s">
        <v>262</v>
      </c>
      <c r="D3670" s="481">
        <v>225.5</v>
      </c>
      <c r="E3670" s="479" t="s">
        <v>1735</v>
      </c>
    </row>
    <row r="3671" spans="1:5" ht="26.2" customHeight="1" x14ac:dyDescent="0.25">
      <c r="A3671" s="478" t="s">
        <v>10484</v>
      </c>
      <c r="B3671" s="479" t="s">
        <v>10485</v>
      </c>
      <c r="C3671" s="480" t="s">
        <v>257</v>
      </c>
      <c r="D3671" s="481">
        <v>31797</v>
      </c>
      <c r="E3671" s="479" t="s">
        <v>10486</v>
      </c>
    </row>
    <row r="3672" spans="1:5" ht="26.2" customHeight="1" x14ac:dyDescent="0.25">
      <c r="A3672" s="478" t="s">
        <v>10487</v>
      </c>
      <c r="B3672" s="479" t="s">
        <v>10488</v>
      </c>
      <c r="C3672" s="480" t="s">
        <v>257</v>
      </c>
      <c r="D3672" s="481">
        <v>1845</v>
      </c>
      <c r="E3672" s="479" t="s">
        <v>10489</v>
      </c>
    </row>
    <row r="3673" spans="1:5" ht="26.2" customHeight="1" x14ac:dyDescent="0.25">
      <c r="A3673" s="478" t="s">
        <v>10490</v>
      </c>
      <c r="B3673" s="479" t="s">
        <v>10491</v>
      </c>
      <c r="C3673" s="480" t="s">
        <v>257</v>
      </c>
      <c r="D3673" s="481">
        <v>6404</v>
      </c>
      <c r="E3673" s="479" t="s">
        <v>10492</v>
      </c>
    </row>
    <row r="3674" spans="1:5" ht="26.2" customHeight="1" x14ac:dyDescent="0.25">
      <c r="A3674" s="478" t="s">
        <v>10493</v>
      </c>
      <c r="B3674" s="479" t="s">
        <v>10494</v>
      </c>
      <c r="C3674" s="480" t="s">
        <v>257</v>
      </c>
      <c r="D3674" s="481">
        <v>6076</v>
      </c>
      <c r="E3674" s="479" t="s">
        <v>10495</v>
      </c>
    </row>
    <row r="3675" spans="1:5" ht="26.2" customHeight="1" x14ac:dyDescent="0.25">
      <c r="A3675" s="478" t="s">
        <v>10496</v>
      </c>
      <c r="B3675" s="479" t="s">
        <v>10497</v>
      </c>
      <c r="C3675" s="480" t="s">
        <v>257</v>
      </c>
      <c r="D3675" s="481">
        <v>326</v>
      </c>
      <c r="E3675" s="479" t="s">
        <v>5667</v>
      </c>
    </row>
    <row r="3676" spans="1:5" ht="26.2" customHeight="1" x14ac:dyDescent="0.25">
      <c r="A3676" s="478" t="s">
        <v>10498</v>
      </c>
      <c r="B3676" s="479" t="s">
        <v>10499</v>
      </c>
      <c r="C3676" s="480" t="s">
        <v>257</v>
      </c>
      <c r="D3676" s="481">
        <v>2387</v>
      </c>
      <c r="E3676" s="479" t="s">
        <v>10500</v>
      </c>
    </row>
    <row r="3677" spans="1:5" ht="26.2" customHeight="1" x14ac:dyDescent="0.25">
      <c r="A3677" s="478" t="s">
        <v>10501</v>
      </c>
      <c r="B3677" s="479" t="s">
        <v>10502</v>
      </c>
      <c r="C3677" s="480" t="s">
        <v>257</v>
      </c>
      <c r="D3677" s="481">
        <v>3147</v>
      </c>
      <c r="E3677" s="479" t="s">
        <v>5667</v>
      </c>
    </row>
    <row r="3678" spans="1:5" ht="26.2" customHeight="1" x14ac:dyDescent="0.25">
      <c r="A3678" s="478" t="s">
        <v>10503</v>
      </c>
      <c r="B3678" s="479" t="s">
        <v>10504</v>
      </c>
      <c r="C3678" s="480" t="s">
        <v>257</v>
      </c>
      <c r="D3678" s="481">
        <v>3689</v>
      </c>
      <c r="E3678" s="479" t="s">
        <v>4980</v>
      </c>
    </row>
    <row r="3679" spans="1:5" ht="26.2" customHeight="1" x14ac:dyDescent="0.25">
      <c r="A3679" s="478" t="s">
        <v>10505</v>
      </c>
      <c r="B3679" s="479" t="s">
        <v>10506</v>
      </c>
      <c r="C3679" s="480" t="s">
        <v>257</v>
      </c>
      <c r="D3679" s="481">
        <v>435</v>
      </c>
      <c r="E3679" s="479" t="s">
        <v>4983</v>
      </c>
    </row>
    <row r="3680" spans="1:5" ht="26.2" customHeight="1" x14ac:dyDescent="0.25">
      <c r="A3680" s="478" t="s">
        <v>10507</v>
      </c>
      <c r="B3680" s="479" t="s">
        <v>10508</v>
      </c>
      <c r="C3680" s="480" t="s">
        <v>257</v>
      </c>
      <c r="D3680" s="481">
        <v>98</v>
      </c>
      <c r="E3680" s="479" t="s">
        <v>2214</v>
      </c>
    </row>
    <row r="3681" spans="1:5" ht="26.2" customHeight="1" x14ac:dyDescent="0.25">
      <c r="A3681" s="478" t="s">
        <v>10509</v>
      </c>
      <c r="B3681" s="479" t="s">
        <v>10510</v>
      </c>
      <c r="C3681" s="480" t="s">
        <v>257</v>
      </c>
      <c r="D3681" s="481">
        <v>3038</v>
      </c>
      <c r="E3681" s="479" t="s">
        <v>10511</v>
      </c>
    </row>
    <row r="3682" spans="1:5" ht="26.2" customHeight="1" x14ac:dyDescent="0.25">
      <c r="A3682" s="478" t="s">
        <v>10512</v>
      </c>
      <c r="B3682" s="479" t="s">
        <v>10513</v>
      </c>
      <c r="C3682" s="480" t="s">
        <v>257</v>
      </c>
      <c r="D3682" s="481">
        <v>10090.5</v>
      </c>
      <c r="E3682" s="479" t="s">
        <v>10486</v>
      </c>
    </row>
    <row r="3683" spans="1:5" ht="26.2" customHeight="1" x14ac:dyDescent="0.25">
      <c r="A3683" s="478" t="s">
        <v>10514</v>
      </c>
      <c r="B3683" s="479" t="s">
        <v>10515</v>
      </c>
      <c r="C3683" s="480" t="s">
        <v>257</v>
      </c>
      <c r="D3683" s="481">
        <v>3581</v>
      </c>
      <c r="E3683" s="479" t="s">
        <v>10486</v>
      </c>
    </row>
    <row r="3684" spans="1:5" ht="26.2" customHeight="1" x14ac:dyDescent="0.25">
      <c r="A3684" s="478" t="s">
        <v>10516</v>
      </c>
      <c r="B3684" s="479" t="s">
        <v>10517</v>
      </c>
      <c r="C3684" s="480" t="s">
        <v>257</v>
      </c>
      <c r="D3684" s="481">
        <v>1844.5</v>
      </c>
      <c r="E3684" s="479" t="s">
        <v>1462</v>
      </c>
    </row>
    <row r="3685" spans="1:5" ht="26.2" customHeight="1" x14ac:dyDescent="0.25">
      <c r="A3685" s="478" t="s">
        <v>10518</v>
      </c>
      <c r="B3685" s="479" t="s">
        <v>10519</v>
      </c>
      <c r="C3685" s="480" t="s">
        <v>257</v>
      </c>
      <c r="D3685" s="481">
        <v>543</v>
      </c>
      <c r="E3685" s="479" t="s">
        <v>5667</v>
      </c>
    </row>
    <row r="3686" spans="1:5" ht="26.2" customHeight="1" x14ac:dyDescent="0.25">
      <c r="A3686" s="478" t="s">
        <v>10520</v>
      </c>
      <c r="B3686" s="479" t="s">
        <v>10521</v>
      </c>
      <c r="C3686" s="480" t="s">
        <v>257</v>
      </c>
      <c r="D3686" s="481">
        <v>600</v>
      </c>
      <c r="E3686" s="479" t="s">
        <v>10522</v>
      </c>
    </row>
    <row r="3687" spans="1:5" ht="26.2" customHeight="1" x14ac:dyDescent="0.25">
      <c r="A3687" s="478" t="s">
        <v>10523</v>
      </c>
      <c r="B3687" s="479" t="s">
        <v>10524</v>
      </c>
      <c r="C3687" s="480" t="s">
        <v>262</v>
      </c>
      <c r="D3687" s="481">
        <v>132</v>
      </c>
      <c r="E3687" s="479" t="s">
        <v>10522</v>
      </c>
    </row>
    <row r="3688" spans="1:5" ht="26.2" customHeight="1" x14ac:dyDescent="0.25">
      <c r="A3688" s="478" t="s">
        <v>10525</v>
      </c>
      <c r="B3688" s="479" t="s">
        <v>10526</v>
      </c>
      <c r="C3688" s="480" t="s">
        <v>269</v>
      </c>
      <c r="D3688" s="481">
        <v>3093.88</v>
      </c>
      <c r="E3688" s="479" t="s">
        <v>5562</v>
      </c>
    </row>
    <row r="3689" spans="1:5" ht="26.2" customHeight="1" x14ac:dyDescent="0.25">
      <c r="A3689" s="478" t="s">
        <v>10527</v>
      </c>
      <c r="B3689" s="479" t="s">
        <v>10528</v>
      </c>
      <c r="C3689" s="480" t="s">
        <v>8</v>
      </c>
      <c r="D3689" s="481">
        <v>29503.64</v>
      </c>
      <c r="E3689" s="479" t="s">
        <v>1265</v>
      </c>
    </row>
    <row r="3690" spans="1:5" ht="26.2" customHeight="1" x14ac:dyDescent="0.25">
      <c r="A3690" s="478" t="s">
        <v>10529</v>
      </c>
      <c r="B3690" s="479" t="s">
        <v>10530</v>
      </c>
      <c r="C3690" s="480" t="s">
        <v>280</v>
      </c>
      <c r="D3690" s="481">
        <v>12132.48</v>
      </c>
      <c r="E3690" s="479" t="s">
        <v>7262</v>
      </c>
    </row>
    <row r="3691" spans="1:5" ht="26.2" customHeight="1" x14ac:dyDescent="0.25">
      <c r="A3691" s="478" t="s">
        <v>10531</v>
      </c>
      <c r="B3691" s="479" t="s">
        <v>10532</v>
      </c>
      <c r="C3691" s="480" t="s">
        <v>280</v>
      </c>
      <c r="D3691" s="481">
        <v>9901.35</v>
      </c>
      <c r="E3691" s="479" t="s">
        <v>7262</v>
      </c>
    </row>
    <row r="3692" spans="1:5" ht="26.2" customHeight="1" x14ac:dyDescent="0.25">
      <c r="A3692" s="478" t="s">
        <v>10533</v>
      </c>
      <c r="B3692" s="479" t="s">
        <v>10534</v>
      </c>
      <c r="C3692" s="480" t="s">
        <v>280</v>
      </c>
      <c r="D3692" s="481">
        <v>12288.27</v>
      </c>
      <c r="E3692" s="479" t="s">
        <v>7262</v>
      </c>
    </row>
    <row r="3693" spans="1:5" ht="26.2" customHeight="1" x14ac:dyDescent="0.25">
      <c r="A3693" s="478" t="s">
        <v>10535</v>
      </c>
      <c r="B3693" s="479" t="s">
        <v>10536</v>
      </c>
      <c r="C3693" s="480" t="s">
        <v>280</v>
      </c>
      <c r="D3693" s="481">
        <v>21050.71</v>
      </c>
      <c r="E3693" s="479" t="s">
        <v>7262</v>
      </c>
    </row>
    <row r="3694" spans="1:5" ht="26.2" customHeight="1" x14ac:dyDescent="0.25">
      <c r="A3694" s="478" t="s">
        <v>10537</v>
      </c>
      <c r="B3694" s="479" t="s">
        <v>10538</v>
      </c>
      <c r="C3694" s="480" t="s">
        <v>280</v>
      </c>
      <c r="D3694" s="481">
        <v>12936.84</v>
      </c>
      <c r="E3694" s="479" t="s">
        <v>7262</v>
      </c>
    </row>
    <row r="3695" spans="1:5" ht="26.2" customHeight="1" x14ac:dyDescent="0.25">
      <c r="A3695" s="478" t="s">
        <v>10539</v>
      </c>
      <c r="B3695" s="479" t="s">
        <v>10540</v>
      </c>
      <c r="C3695" s="480" t="s">
        <v>280</v>
      </c>
      <c r="D3695" s="481">
        <v>11737.19</v>
      </c>
      <c r="E3695" s="479" t="s">
        <v>7262</v>
      </c>
    </row>
    <row r="3696" spans="1:5" ht="26.2" customHeight="1" x14ac:dyDescent="0.25">
      <c r="A3696" s="478" t="s">
        <v>10541</v>
      </c>
      <c r="B3696" s="479" t="s">
        <v>10542</v>
      </c>
      <c r="C3696" s="480" t="s">
        <v>280</v>
      </c>
      <c r="D3696" s="481">
        <v>11663.83</v>
      </c>
      <c r="E3696" s="479" t="s">
        <v>7262</v>
      </c>
    </row>
    <row r="3697" spans="1:5" ht="26.2" customHeight="1" x14ac:dyDescent="0.25">
      <c r="A3697" s="478" t="s">
        <v>10543</v>
      </c>
      <c r="B3697" s="479" t="s">
        <v>10544</v>
      </c>
      <c r="C3697" s="480" t="s">
        <v>280</v>
      </c>
      <c r="D3697" s="481">
        <v>8147.54</v>
      </c>
      <c r="E3697" s="479" t="s">
        <v>7262</v>
      </c>
    </row>
    <row r="3698" spans="1:5" ht="26.2" customHeight="1" x14ac:dyDescent="0.25">
      <c r="A3698" s="478" t="s">
        <v>10545</v>
      </c>
      <c r="B3698" s="479" t="s">
        <v>10546</v>
      </c>
      <c r="C3698" s="480" t="s">
        <v>280</v>
      </c>
      <c r="D3698" s="481">
        <v>4991.41</v>
      </c>
      <c r="E3698" s="479" t="s">
        <v>7262</v>
      </c>
    </row>
    <row r="3699" spans="1:5" ht="26.2" customHeight="1" x14ac:dyDescent="0.25">
      <c r="A3699" s="478" t="s">
        <v>10547</v>
      </c>
      <c r="B3699" s="479" t="s">
        <v>10548</v>
      </c>
      <c r="C3699" s="480" t="s">
        <v>280</v>
      </c>
      <c r="D3699" s="481">
        <v>10675.17</v>
      </c>
      <c r="E3699" s="479" t="s">
        <v>7262</v>
      </c>
    </row>
    <row r="3700" spans="1:5" ht="26.2" customHeight="1" x14ac:dyDescent="0.25">
      <c r="A3700" s="478" t="s">
        <v>10549</v>
      </c>
      <c r="B3700" s="479" t="s">
        <v>10550</v>
      </c>
      <c r="C3700" s="480" t="s">
        <v>280</v>
      </c>
      <c r="D3700" s="481">
        <v>18573.810000000001</v>
      </c>
      <c r="E3700" s="479" t="s">
        <v>7262</v>
      </c>
    </row>
    <row r="3701" spans="1:5" ht="26.2" customHeight="1" x14ac:dyDescent="0.25">
      <c r="A3701" s="864" t="s">
        <v>10551</v>
      </c>
      <c r="B3701" s="865" t="s">
        <v>10552</v>
      </c>
      <c r="C3701" s="866" t="s">
        <v>8</v>
      </c>
      <c r="D3701" s="867">
        <v>116968</v>
      </c>
      <c r="E3701" s="865" t="s">
        <v>695</v>
      </c>
    </row>
    <row r="3702" spans="1:5" ht="26.2" customHeight="1" x14ac:dyDescent="0.25">
      <c r="A3702" s="493" t="s">
        <v>10553</v>
      </c>
      <c r="B3702" s="861" t="s">
        <v>10554</v>
      </c>
      <c r="C3702" s="862" t="s">
        <v>262</v>
      </c>
      <c r="D3702" s="863">
        <v>1750</v>
      </c>
      <c r="E3702" s="861" t="s">
        <v>2624</v>
      </c>
    </row>
    <row r="3703" spans="1:5" ht="26.2" customHeight="1" x14ac:dyDescent="0.25">
      <c r="A3703" s="478" t="s">
        <v>10555</v>
      </c>
      <c r="B3703" s="479" t="s">
        <v>10556</v>
      </c>
      <c r="C3703" s="480" t="s">
        <v>258</v>
      </c>
      <c r="D3703" s="481">
        <v>22000</v>
      </c>
      <c r="E3703" s="479" t="s">
        <v>1885</v>
      </c>
    </row>
    <row r="3704" spans="1:5" ht="26.2" customHeight="1" x14ac:dyDescent="0.25">
      <c r="A3704" s="478" t="s">
        <v>10557</v>
      </c>
      <c r="B3704" s="479" t="s">
        <v>10558</v>
      </c>
      <c r="C3704" s="480" t="s">
        <v>258</v>
      </c>
      <c r="D3704" s="481">
        <v>25000</v>
      </c>
      <c r="E3704" s="479" t="s">
        <v>1684</v>
      </c>
    </row>
    <row r="3705" spans="1:5" ht="26.2" customHeight="1" x14ac:dyDescent="0.25">
      <c r="A3705" s="478" t="s">
        <v>10559</v>
      </c>
      <c r="B3705" s="479" t="s">
        <v>10560</v>
      </c>
      <c r="C3705" s="480" t="s">
        <v>269</v>
      </c>
      <c r="D3705" s="481">
        <v>4.2300000000000004</v>
      </c>
      <c r="E3705" s="479" t="s">
        <v>1684</v>
      </c>
    </row>
    <row r="3706" spans="1:5" ht="26.2" customHeight="1" x14ac:dyDescent="0.25">
      <c r="A3706" s="478" t="s">
        <v>10561</v>
      </c>
      <c r="B3706" s="479" t="s">
        <v>10562</v>
      </c>
      <c r="C3706" s="480" t="s">
        <v>269</v>
      </c>
      <c r="D3706" s="481">
        <v>1.49</v>
      </c>
      <c r="E3706" s="479" t="s">
        <v>1684</v>
      </c>
    </row>
    <row r="3707" spans="1:5" ht="26.2" customHeight="1" x14ac:dyDescent="0.25">
      <c r="A3707" s="478" t="s">
        <v>10563</v>
      </c>
      <c r="B3707" s="479" t="s">
        <v>10564</v>
      </c>
      <c r="C3707" s="480" t="s">
        <v>269</v>
      </c>
      <c r="D3707" s="481">
        <v>162.66999999999999</v>
      </c>
      <c r="E3707" s="479" t="s">
        <v>1684</v>
      </c>
    </row>
    <row r="3708" spans="1:5" ht="26.2" customHeight="1" x14ac:dyDescent="0.25">
      <c r="A3708" s="478" t="s">
        <v>10565</v>
      </c>
      <c r="B3708" s="479" t="s">
        <v>10566</v>
      </c>
      <c r="C3708" s="480" t="s">
        <v>269</v>
      </c>
      <c r="D3708" s="481">
        <v>57.15</v>
      </c>
      <c r="E3708" s="479" t="s">
        <v>1684</v>
      </c>
    </row>
    <row r="3709" spans="1:5" ht="26.2" customHeight="1" x14ac:dyDescent="0.25">
      <c r="A3709" s="478" t="s">
        <v>10567</v>
      </c>
      <c r="B3709" s="479" t="s">
        <v>10568</v>
      </c>
      <c r="C3709" s="480" t="s">
        <v>256</v>
      </c>
      <c r="D3709" s="481">
        <v>51000</v>
      </c>
      <c r="E3709" s="479" t="s">
        <v>5329</v>
      </c>
    </row>
    <row r="3710" spans="1:5" ht="26.2" customHeight="1" x14ac:dyDescent="0.25">
      <c r="A3710" s="478" t="s">
        <v>10569</v>
      </c>
      <c r="B3710" s="479" t="s">
        <v>10570</v>
      </c>
      <c r="C3710" s="480" t="s">
        <v>287</v>
      </c>
      <c r="D3710" s="481">
        <v>251</v>
      </c>
      <c r="E3710" s="479" t="s">
        <v>10571</v>
      </c>
    </row>
    <row r="3711" spans="1:5" ht="26.2" customHeight="1" x14ac:dyDescent="0.25">
      <c r="A3711" s="478" t="s">
        <v>10572</v>
      </c>
      <c r="B3711" s="479" t="s">
        <v>10573</v>
      </c>
      <c r="C3711" s="480" t="s">
        <v>287</v>
      </c>
      <c r="D3711" s="481">
        <v>1079.73</v>
      </c>
      <c r="E3711" s="479" t="s">
        <v>10574</v>
      </c>
    </row>
    <row r="3712" spans="1:5" ht="26.2" customHeight="1" x14ac:dyDescent="0.25">
      <c r="A3712" s="478" t="s">
        <v>10575</v>
      </c>
      <c r="B3712" s="479" t="s">
        <v>10576</v>
      </c>
      <c r="C3712" s="480" t="s">
        <v>8</v>
      </c>
      <c r="D3712" s="481">
        <v>2500</v>
      </c>
      <c r="E3712" s="479" t="s">
        <v>6153</v>
      </c>
    </row>
    <row r="3713" spans="1:5" ht="26.2" customHeight="1" x14ac:dyDescent="0.25">
      <c r="A3713" s="478" t="s">
        <v>10577</v>
      </c>
      <c r="B3713" s="479" t="s">
        <v>10578</v>
      </c>
      <c r="C3713" s="480" t="s">
        <v>8</v>
      </c>
      <c r="D3713" s="481">
        <v>2500</v>
      </c>
      <c r="E3713" s="479" t="s">
        <v>6153</v>
      </c>
    </row>
    <row r="3714" spans="1:5" ht="26.2" customHeight="1" x14ac:dyDescent="0.25">
      <c r="A3714" s="478" t="s">
        <v>10579</v>
      </c>
      <c r="B3714" s="479" t="s">
        <v>10580</v>
      </c>
      <c r="C3714" s="480" t="s">
        <v>262</v>
      </c>
      <c r="D3714" s="481">
        <v>528</v>
      </c>
      <c r="E3714" s="479" t="s">
        <v>5082</v>
      </c>
    </row>
    <row r="3715" spans="1:5" ht="26.2" customHeight="1" x14ac:dyDescent="0.25">
      <c r="A3715" s="478" t="s">
        <v>10581</v>
      </c>
      <c r="B3715" s="479" t="s">
        <v>10582</v>
      </c>
      <c r="C3715" s="480" t="s">
        <v>262</v>
      </c>
      <c r="D3715" s="481">
        <v>132</v>
      </c>
      <c r="E3715" s="479" t="s">
        <v>5082</v>
      </c>
    </row>
    <row r="3716" spans="1:5" ht="26.2" customHeight="1" x14ac:dyDescent="0.25">
      <c r="A3716" s="478" t="s">
        <v>10583</v>
      </c>
      <c r="B3716" s="479" t="s">
        <v>10584</v>
      </c>
      <c r="C3716" s="480" t="s">
        <v>262</v>
      </c>
      <c r="D3716" s="481">
        <v>616</v>
      </c>
      <c r="E3716" s="479" t="s">
        <v>5082</v>
      </c>
    </row>
    <row r="3717" spans="1:5" ht="26.2" customHeight="1" x14ac:dyDescent="0.25">
      <c r="A3717" s="478" t="s">
        <v>10585</v>
      </c>
      <c r="B3717" s="479" t="s">
        <v>10586</v>
      </c>
      <c r="C3717" s="480" t="s">
        <v>253</v>
      </c>
      <c r="D3717" s="481">
        <v>34500</v>
      </c>
      <c r="E3717" s="479" t="s">
        <v>2150</v>
      </c>
    </row>
    <row r="3718" spans="1:5" ht="26.2" customHeight="1" x14ac:dyDescent="0.25">
      <c r="A3718" s="478" t="s">
        <v>10587</v>
      </c>
      <c r="B3718" s="479" t="s">
        <v>10588</v>
      </c>
      <c r="C3718" s="480" t="s">
        <v>8</v>
      </c>
      <c r="D3718" s="481">
        <v>12000</v>
      </c>
      <c r="E3718" s="479" t="s">
        <v>2150</v>
      </c>
    </row>
    <row r="3719" spans="1:5" ht="26.2" customHeight="1" x14ac:dyDescent="0.25">
      <c r="A3719" s="478" t="s">
        <v>10589</v>
      </c>
      <c r="B3719" s="479" t="s">
        <v>10590</v>
      </c>
      <c r="C3719" s="480" t="s">
        <v>262</v>
      </c>
      <c r="D3719" s="481">
        <v>1738</v>
      </c>
      <c r="E3719" s="479" t="s">
        <v>5547</v>
      </c>
    </row>
    <row r="3720" spans="1:5" ht="26.2" customHeight="1" x14ac:dyDescent="0.25">
      <c r="A3720" s="478" t="s">
        <v>10591</v>
      </c>
      <c r="B3720" s="479" t="s">
        <v>10592</v>
      </c>
      <c r="C3720" s="480" t="s">
        <v>262</v>
      </c>
      <c r="D3720" s="481">
        <v>88.44</v>
      </c>
      <c r="E3720" s="479" t="s">
        <v>10476</v>
      </c>
    </row>
    <row r="3721" spans="1:5" ht="26.2" customHeight="1" x14ac:dyDescent="0.25">
      <c r="A3721" s="478" t="s">
        <v>10593</v>
      </c>
      <c r="B3721" s="479" t="s">
        <v>9366</v>
      </c>
      <c r="C3721" s="480" t="s">
        <v>262</v>
      </c>
      <c r="D3721" s="481">
        <v>473</v>
      </c>
      <c r="E3721" s="479" t="s">
        <v>9367</v>
      </c>
    </row>
    <row r="3722" spans="1:5" ht="26.2" customHeight="1" x14ac:dyDescent="0.25">
      <c r="A3722" s="478" t="s">
        <v>10594</v>
      </c>
      <c r="B3722" s="479" t="s">
        <v>10595</v>
      </c>
      <c r="C3722" s="480" t="s">
        <v>262</v>
      </c>
      <c r="D3722" s="481">
        <v>110</v>
      </c>
      <c r="E3722" s="479" t="s">
        <v>10105</v>
      </c>
    </row>
    <row r="3723" spans="1:5" ht="26.2" customHeight="1" x14ac:dyDescent="0.25">
      <c r="A3723" s="478" t="s">
        <v>10596</v>
      </c>
      <c r="B3723" s="479" t="s">
        <v>10597</v>
      </c>
      <c r="C3723" s="480" t="s">
        <v>281</v>
      </c>
      <c r="D3723" s="481">
        <v>756.16</v>
      </c>
      <c r="E3723" s="479" t="s">
        <v>5275</v>
      </c>
    </row>
    <row r="3724" spans="1:5" ht="26.2" customHeight="1" x14ac:dyDescent="0.25">
      <c r="A3724" s="478" t="s">
        <v>10598</v>
      </c>
      <c r="B3724" s="479" t="s">
        <v>10599</v>
      </c>
      <c r="C3724" s="480" t="s">
        <v>8</v>
      </c>
      <c r="D3724" s="481">
        <v>21250</v>
      </c>
      <c r="E3724" s="479" t="s">
        <v>1453</v>
      </c>
    </row>
    <row r="3725" spans="1:5" ht="26.2" customHeight="1" x14ac:dyDescent="0.25">
      <c r="A3725" s="478" t="s">
        <v>10600</v>
      </c>
      <c r="B3725" s="479" t="s">
        <v>10601</v>
      </c>
      <c r="C3725" s="480" t="s">
        <v>8</v>
      </c>
      <c r="D3725" s="481">
        <v>5000</v>
      </c>
      <c r="E3725" s="479" t="s">
        <v>1453</v>
      </c>
    </row>
    <row r="3726" spans="1:5" ht="26.2" customHeight="1" x14ac:dyDescent="0.25">
      <c r="A3726" s="478" t="s">
        <v>10602</v>
      </c>
      <c r="B3726" s="479" t="s">
        <v>10603</v>
      </c>
      <c r="C3726" s="480" t="s">
        <v>265</v>
      </c>
      <c r="D3726" s="481">
        <v>30720</v>
      </c>
      <c r="E3726" s="479" t="s">
        <v>10604</v>
      </c>
    </row>
    <row r="3727" spans="1:5" ht="26.2" customHeight="1" x14ac:dyDescent="0.25">
      <c r="A3727" s="478" t="s">
        <v>10605</v>
      </c>
      <c r="B3727" s="479" t="s">
        <v>10606</v>
      </c>
      <c r="C3727" s="480" t="s">
        <v>8</v>
      </c>
      <c r="D3727" s="481">
        <v>120</v>
      </c>
      <c r="E3727" s="479" t="s">
        <v>1367</v>
      </c>
    </row>
    <row r="3728" spans="1:5" ht="26.2" customHeight="1" x14ac:dyDescent="0.25">
      <c r="A3728" s="478" t="s">
        <v>10607</v>
      </c>
      <c r="B3728" s="479" t="s">
        <v>10608</v>
      </c>
      <c r="C3728" s="480" t="s">
        <v>256</v>
      </c>
      <c r="D3728" s="481">
        <v>10000</v>
      </c>
      <c r="E3728" s="479" t="s">
        <v>10609</v>
      </c>
    </row>
    <row r="3729" spans="1:5" ht="26.2" customHeight="1" x14ac:dyDescent="0.25">
      <c r="A3729" s="478" t="s">
        <v>10610</v>
      </c>
      <c r="B3729" s="479" t="s">
        <v>10611</v>
      </c>
      <c r="C3729" s="480" t="s">
        <v>287</v>
      </c>
      <c r="D3729" s="481">
        <v>200</v>
      </c>
      <c r="E3729" s="479" t="s">
        <v>10612</v>
      </c>
    </row>
    <row r="3730" spans="1:5" ht="26.2" customHeight="1" x14ac:dyDescent="0.25">
      <c r="A3730" s="478" t="s">
        <v>10613</v>
      </c>
      <c r="B3730" s="479" t="s">
        <v>10614</v>
      </c>
      <c r="C3730" s="480" t="s">
        <v>262</v>
      </c>
      <c r="D3730" s="481">
        <v>924</v>
      </c>
      <c r="E3730" s="479" t="s">
        <v>2175</v>
      </c>
    </row>
    <row r="3731" spans="1:5" ht="26.2" customHeight="1" x14ac:dyDescent="0.25">
      <c r="A3731" s="478" t="s">
        <v>10615</v>
      </c>
      <c r="B3731" s="479" t="s">
        <v>10616</v>
      </c>
      <c r="C3731" s="480" t="s">
        <v>262</v>
      </c>
      <c r="D3731" s="481">
        <v>924</v>
      </c>
      <c r="E3731" s="479" t="s">
        <v>2175</v>
      </c>
    </row>
    <row r="3732" spans="1:5" ht="26.2" customHeight="1" x14ac:dyDescent="0.25">
      <c r="A3732" s="478" t="s">
        <v>10617</v>
      </c>
      <c r="B3732" s="479" t="s">
        <v>10618</v>
      </c>
      <c r="C3732" s="480" t="s">
        <v>264</v>
      </c>
      <c r="D3732" s="481">
        <v>1746696.27</v>
      </c>
      <c r="E3732" s="479" t="s">
        <v>1446</v>
      </c>
    </row>
    <row r="3733" spans="1:5" ht="26.2" customHeight="1" x14ac:dyDescent="0.25">
      <c r="A3733" s="478" t="s">
        <v>10619</v>
      </c>
      <c r="B3733" s="479" t="s">
        <v>10620</v>
      </c>
      <c r="C3733" s="480" t="s">
        <v>262</v>
      </c>
      <c r="D3733" s="481">
        <v>1320</v>
      </c>
      <c r="E3733" s="479" t="s">
        <v>5442</v>
      </c>
    </row>
    <row r="3734" spans="1:5" ht="26.2" customHeight="1" x14ac:dyDescent="0.25">
      <c r="A3734" s="478" t="s">
        <v>10621</v>
      </c>
      <c r="B3734" s="479" t="s">
        <v>10622</v>
      </c>
      <c r="C3734" s="480" t="s">
        <v>276</v>
      </c>
      <c r="D3734" s="481">
        <v>55496.19</v>
      </c>
      <c r="E3734" s="479" t="s">
        <v>718</v>
      </c>
    </row>
    <row r="3735" spans="1:5" ht="26.2" customHeight="1" x14ac:dyDescent="0.25">
      <c r="A3735" s="478" t="s">
        <v>10623</v>
      </c>
      <c r="B3735" s="479" t="s">
        <v>10624</v>
      </c>
      <c r="C3735" s="480" t="s">
        <v>13</v>
      </c>
      <c r="D3735" s="481">
        <v>16250.24</v>
      </c>
      <c r="E3735" s="479" t="s">
        <v>718</v>
      </c>
    </row>
    <row r="3736" spans="1:5" ht="26.2" customHeight="1" x14ac:dyDescent="0.25">
      <c r="A3736" s="478" t="s">
        <v>10625</v>
      </c>
      <c r="B3736" s="479" t="s">
        <v>10626</v>
      </c>
      <c r="C3736" s="480" t="s">
        <v>256</v>
      </c>
      <c r="D3736" s="481">
        <v>12500</v>
      </c>
      <c r="E3736" s="479" t="s">
        <v>10627</v>
      </c>
    </row>
    <row r="3737" spans="1:5" ht="26.2" customHeight="1" x14ac:dyDescent="0.25">
      <c r="A3737" s="478" t="s">
        <v>10628</v>
      </c>
      <c r="B3737" s="479" t="s">
        <v>10626</v>
      </c>
      <c r="C3737" s="480" t="s">
        <v>262</v>
      </c>
      <c r="D3737" s="481">
        <v>2750</v>
      </c>
      <c r="E3737" s="479" t="s">
        <v>10627</v>
      </c>
    </row>
    <row r="3738" spans="1:5" ht="26.2" customHeight="1" x14ac:dyDescent="0.25">
      <c r="A3738" s="478" t="s">
        <v>10629</v>
      </c>
      <c r="B3738" s="479" t="s">
        <v>10630</v>
      </c>
      <c r="C3738" s="480" t="s">
        <v>267</v>
      </c>
      <c r="D3738" s="481">
        <v>23076</v>
      </c>
      <c r="E3738" s="479" t="s">
        <v>10631</v>
      </c>
    </row>
    <row r="3739" spans="1:5" ht="26.2" customHeight="1" x14ac:dyDescent="0.25">
      <c r="A3739" s="478" t="s">
        <v>10632</v>
      </c>
      <c r="B3739" s="479" t="s">
        <v>10633</v>
      </c>
      <c r="C3739" s="480" t="s">
        <v>267</v>
      </c>
      <c r="D3739" s="481">
        <v>23076</v>
      </c>
      <c r="E3739" s="479" t="s">
        <v>10631</v>
      </c>
    </row>
    <row r="3740" spans="1:5" ht="26.2" customHeight="1" x14ac:dyDescent="0.25">
      <c r="A3740" s="478" t="s">
        <v>10634</v>
      </c>
      <c r="B3740" s="479" t="s">
        <v>10635</v>
      </c>
      <c r="C3740" s="480" t="s">
        <v>267</v>
      </c>
      <c r="D3740" s="481">
        <v>5000</v>
      </c>
      <c r="E3740" s="479" t="s">
        <v>3752</v>
      </c>
    </row>
    <row r="3741" spans="1:5" ht="26.2" customHeight="1" x14ac:dyDescent="0.25">
      <c r="A3741" s="478" t="s">
        <v>10636</v>
      </c>
      <c r="B3741" s="479" t="s">
        <v>10637</v>
      </c>
      <c r="C3741" s="480" t="s">
        <v>267</v>
      </c>
      <c r="D3741" s="481">
        <v>4800</v>
      </c>
      <c r="E3741" s="479" t="s">
        <v>1735</v>
      </c>
    </row>
    <row r="3742" spans="1:5" ht="26.2" customHeight="1" x14ac:dyDescent="0.25">
      <c r="A3742" s="478" t="s">
        <v>10638</v>
      </c>
      <c r="B3742" s="479" t="s">
        <v>10639</v>
      </c>
      <c r="C3742" s="480" t="s">
        <v>1565</v>
      </c>
      <c r="D3742" s="481">
        <v>279709.44</v>
      </c>
      <c r="E3742" s="479" t="s">
        <v>2595</v>
      </c>
    </row>
    <row r="3743" spans="1:5" ht="26.2" customHeight="1" x14ac:dyDescent="0.25">
      <c r="A3743" s="478" t="s">
        <v>10640</v>
      </c>
      <c r="B3743" s="479" t="s">
        <v>10641</v>
      </c>
      <c r="C3743" s="480" t="s">
        <v>1565</v>
      </c>
      <c r="D3743" s="481">
        <v>339829.03</v>
      </c>
      <c r="E3743" s="479" t="s">
        <v>2595</v>
      </c>
    </row>
    <row r="3744" spans="1:5" ht="26.2" customHeight="1" x14ac:dyDescent="0.25">
      <c r="A3744" s="478" t="s">
        <v>10642</v>
      </c>
      <c r="B3744" s="479" t="s">
        <v>10643</v>
      </c>
      <c r="C3744" s="480" t="s">
        <v>1565</v>
      </c>
      <c r="D3744" s="481">
        <v>339829.03</v>
      </c>
      <c r="E3744" s="479" t="s">
        <v>2595</v>
      </c>
    </row>
    <row r="3745" spans="1:5" ht="26.2" customHeight="1" x14ac:dyDescent="0.25">
      <c r="A3745" s="478" t="s">
        <v>10644</v>
      </c>
      <c r="B3745" s="479" t="s">
        <v>10645</v>
      </c>
      <c r="C3745" s="480" t="s">
        <v>14</v>
      </c>
      <c r="D3745" s="481">
        <v>6973443</v>
      </c>
      <c r="E3745" s="479" t="s">
        <v>1211</v>
      </c>
    </row>
    <row r="3746" spans="1:5" ht="26.2" customHeight="1" x14ac:dyDescent="0.25">
      <c r="A3746" s="478" t="s">
        <v>10646</v>
      </c>
      <c r="B3746" s="479" t="s">
        <v>10647</v>
      </c>
      <c r="C3746" s="480" t="s">
        <v>14</v>
      </c>
      <c r="D3746" s="481">
        <v>1983343</v>
      </c>
      <c r="E3746" s="479" t="s">
        <v>1211</v>
      </c>
    </row>
    <row r="3747" spans="1:5" ht="26.2" customHeight="1" x14ac:dyDescent="0.25">
      <c r="A3747" s="478" t="s">
        <v>10648</v>
      </c>
      <c r="B3747" s="479" t="s">
        <v>10649</v>
      </c>
      <c r="C3747" s="480" t="s">
        <v>14</v>
      </c>
      <c r="D3747" s="481">
        <v>2196891</v>
      </c>
      <c r="E3747" s="479" t="s">
        <v>1211</v>
      </c>
    </row>
    <row r="3748" spans="1:5" ht="26.2" customHeight="1" x14ac:dyDescent="0.25">
      <c r="A3748" s="478" t="s">
        <v>10650</v>
      </c>
      <c r="B3748" s="479" t="s">
        <v>10651</v>
      </c>
      <c r="C3748" s="480" t="s">
        <v>14</v>
      </c>
      <c r="D3748" s="481">
        <v>425604</v>
      </c>
      <c r="E3748" s="479" t="s">
        <v>1211</v>
      </c>
    </row>
    <row r="3749" spans="1:5" ht="26.2" customHeight="1" x14ac:dyDescent="0.25">
      <c r="A3749" s="478" t="s">
        <v>10652</v>
      </c>
      <c r="B3749" s="479" t="s">
        <v>10653</v>
      </c>
      <c r="C3749" s="480" t="s">
        <v>1565</v>
      </c>
      <c r="D3749" s="481">
        <v>147417.87</v>
      </c>
      <c r="E3749" s="479" t="s">
        <v>10654</v>
      </c>
    </row>
    <row r="3750" spans="1:5" ht="26.2" customHeight="1" x14ac:dyDescent="0.25">
      <c r="A3750" s="478" t="s">
        <v>10655</v>
      </c>
      <c r="B3750" s="479" t="s">
        <v>10656</v>
      </c>
      <c r="C3750" s="480" t="s">
        <v>273</v>
      </c>
      <c r="D3750" s="481">
        <v>136268.26</v>
      </c>
      <c r="E3750" s="479" t="s">
        <v>1211</v>
      </c>
    </row>
    <row r="3751" spans="1:5" ht="26.2" customHeight="1" x14ac:dyDescent="0.25">
      <c r="A3751" s="864" t="s">
        <v>10657</v>
      </c>
      <c r="B3751" s="865" t="s">
        <v>10658</v>
      </c>
      <c r="C3751" s="866" t="s">
        <v>287</v>
      </c>
      <c r="D3751" s="867">
        <v>33</v>
      </c>
      <c r="E3751" s="865" t="s">
        <v>10659</v>
      </c>
    </row>
    <row r="3752" spans="1:5" ht="26.2" customHeight="1" x14ac:dyDescent="0.25">
      <c r="A3752" s="493" t="s">
        <v>10660</v>
      </c>
      <c r="B3752" s="861" t="s">
        <v>10661</v>
      </c>
      <c r="C3752" s="862" t="s">
        <v>267</v>
      </c>
      <c r="D3752" s="863">
        <v>43750</v>
      </c>
      <c r="E3752" s="861" t="s">
        <v>2188</v>
      </c>
    </row>
    <row r="3753" spans="1:5" ht="26.2" customHeight="1" x14ac:dyDescent="0.25">
      <c r="A3753" s="478" t="s">
        <v>10662</v>
      </c>
      <c r="B3753" s="479" t="s">
        <v>10663</v>
      </c>
      <c r="C3753" s="480" t="s">
        <v>284</v>
      </c>
      <c r="D3753" s="481">
        <v>64480.43</v>
      </c>
      <c r="E3753" s="479" t="s">
        <v>1467</v>
      </c>
    </row>
    <row r="3754" spans="1:5" ht="26.2" customHeight="1" x14ac:dyDescent="0.25">
      <c r="A3754" s="478" t="s">
        <v>10664</v>
      </c>
      <c r="B3754" s="479" t="s">
        <v>10665</v>
      </c>
      <c r="C3754" s="480" t="s">
        <v>263</v>
      </c>
      <c r="D3754" s="481">
        <v>765640.57</v>
      </c>
      <c r="E3754" s="479" t="s">
        <v>713</v>
      </c>
    </row>
    <row r="3755" spans="1:5" ht="26.2" customHeight="1" x14ac:dyDescent="0.25">
      <c r="A3755" s="478" t="s">
        <v>10666</v>
      </c>
      <c r="B3755" s="479" t="s">
        <v>10667</v>
      </c>
      <c r="C3755" s="480" t="s">
        <v>16</v>
      </c>
      <c r="D3755" s="481">
        <v>10293467.619999999</v>
      </c>
      <c r="E3755" s="479" t="s">
        <v>916</v>
      </c>
    </row>
    <row r="3756" spans="1:5" ht="26.2" customHeight="1" x14ac:dyDescent="0.25">
      <c r="A3756" s="478" t="s">
        <v>10668</v>
      </c>
      <c r="B3756" s="479" t="s">
        <v>10669</v>
      </c>
      <c r="C3756" s="480" t="s">
        <v>20</v>
      </c>
      <c r="D3756" s="481">
        <v>225000</v>
      </c>
      <c r="E3756" s="479" t="s">
        <v>1100</v>
      </c>
    </row>
    <row r="3757" spans="1:5" ht="26.2" customHeight="1" x14ac:dyDescent="0.25">
      <c r="A3757" s="478" t="s">
        <v>10670</v>
      </c>
      <c r="B3757" s="479" t="s">
        <v>10671</v>
      </c>
      <c r="C3757" s="480" t="s">
        <v>269</v>
      </c>
      <c r="D3757" s="481">
        <v>883.71</v>
      </c>
      <c r="E3757" s="479" t="s">
        <v>5562</v>
      </c>
    </row>
    <row r="3758" spans="1:5" ht="26.2" customHeight="1" x14ac:dyDescent="0.25">
      <c r="A3758" s="478" t="s">
        <v>10672</v>
      </c>
      <c r="B3758" s="479" t="s">
        <v>10673</v>
      </c>
      <c r="C3758" s="480" t="s">
        <v>253</v>
      </c>
      <c r="D3758" s="481">
        <v>4900</v>
      </c>
      <c r="E3758" s="479" t="s">
        <v>1100</v>
      </c>
    </row>
    <row r="3759" spans="1:5" ht="26.2" customHeight="1" x14ac:dyDescent="0.25">
      <c r="A3759" s="478" t="s">
        <v>10674</v>
      </c>
      <c r="B3759" s="479" t="s">
        <v>10675</v>
      </c>
      <c r="C3759" s="480" t="s">
        <v>14</v>
      </c>
      <c r="D3759" s="481">
        <v>201366</v>
      </c>
      <c r="E3759" s="479" t="s">
        <v>1211</v>
      </c>
    </row>
    <row r="3760" spans="1:5" ht="26.2" customHeight="1" x14ac:dyDescent="0.25">
      <c r="A3760" s="478" t="s">
        <v>10676</v>
      </c>
      <c r="B3760" s="479" t="s">
        <v>10677</v>
      </c>
      <c r="C3760" s="480" t="s">
        <v>286</v>
      </c>
      <c r="D3760" s="481">
        <v>95.91</v>
      </c>
      <c r="E3760" s="479" t="s">
        <v>3631</v>
      </c>
    </row>
    <row r="3761" spans="1:5" ht="26.2" customHeight="1" x14ac:dyDescent="0.25">
      <c r="A3761" s="478" t="s">
        <v>10678</v>
      </c>
      <c r="B3761" s="479" t="s">
        <v>10679</v>
      </c>
      <c r="C3761" s="480" t="s">
        <v>257</v>
      </c>
      <c r="D3761" s="481">
        <v>250</v>
      </c>
      <c r="E3761" s="479" t="s">
        <v>10680</v>
      </c>
    </row>
    <row r="3762" spans="1:5" ht="26.2" customHeight="1" x14ac:dyDescent="0.25">
      <c r="A3762" s="478" t="s">
        <v>10681</v>
      </c>
      <c r="B3762" s="479" t="s">
        <v>10682</v>
      </c>
      <c r="C3762" s="480" t="s">
        <v>262</v>
      </c>
      <c r="D3762" s="481">
        <v>55</v>
      </c>
      <c r="E3762" s="479" t="s">
        <v>10680</v>
      </c>
    </row>
    <row r="3763" spans="1:5" ht="26.2" customHeight="1" x14ac:dyDescent="0.25">
      <c r="A3763" s="478" t="s">
        <v>10683</v>
      </c>
      <c r="B3763" s="479" t="s">
        <v>10684</v>
      </c>
      <c r="C3763" s="480" t="s">
        <v>267</v>
      </c>
      <c r="D3763" s="481">
        <v>250000</v>
      </c>
      <c r="E3763" s="479" t="s">
        <v>714</v>
      </c>
    </row>
    <row r="3764" spans="1:5" ht="26.2" customHeight="1" x14ac:dyDescent="0.25">
      <c r="A3764" s="478" t="s">
        <v>10685</v>
      </c>
      <c r="B3764" s="479" t="s">
        <v>10686</v>
      </c>
      <c r="C3764" s="480" t="s">
        <v>267</v>
      </c>
      <c r="D3764" s="481">
        <v>250000</v>
      </c>
      <c r="E3764" s="479" t="s">
        <v>714</v>
      </c>
    </row>
    <row r="3765" spans="1:5" ht="26.2" customHeight="1" x14ac:dyDescent="0.25">
      <c r="A3765" s="478" t="s">
        <v>10687</v>
      </c>
      <c r="B3765" s="479" t="s">
        <v>10688</v>
      </c>
      <c r="C3765" s="480" t="s">
        <v>257</v>
      </c>
      <c r="D3765" s="481">
        <v>1560</v>
      </c>
      <c r="E3765" s="479" t="s">
        <v>10689</v>
      </c>
    </row>
    <row r="3766" spans="1:5" ht="26.2" customHeight="1" x14ac:dyDescent="0.25">
      <c r="A3766" s="478" t="s">
        <v>10690</v>
      </c>
      <c r="B3766" s="479" t="s">
        <v>10691</v>
      </c>
      <c r="C3766" s="480" t="s">
        <v>262</v>
      </c>
      <c r="D3766" s="481">
        <v>343.2</v>
      </c>
      <c r="E3766" s="479" t="s">
        <v>10689</v>
      </c>
    </row>
    <row r="3767" spans="1:5" ht="26.2" customHeight="1" x14ac:dyDescent="0.25">
      <c r="A3767" s="478" t="s">
        <v>10692</v>
      </c>
      <c r="B3767" s="479" t="s">
        <v>10693</v>
      </c>
      <c r="C3767" s="480" t="s">
        <v>256</v>
      </c>
      <c r="D3767" s="481">
        <v>6900</v>
      </c>
      <c r="E3767" s="479" t="s">
        <v>10694</v>
      </c>
    </row>
    <row r="3768" spans="1:5" ht="26.2" customHeight="1" x14ac:dyDescent="0.25">
      <c r="A3768" s="478" t="s">
        <v>10695</v>
      </c>
      <c r="B3768" s="479" t="s">
        <v>10693</v>
      </c>
      <c r="C3768" s="480" t="s">
        <v>262</v>
      </c>
      <c r="D3768" s="481">
        <v>1518</v>
      </c>
      <c r="E3768" s="479" t="s">
        <v>10694</v>
      </c>
    </row>
    <row r="3769" spans="1:5" ht="26.2" customHeight="1" x14ac:dyDescent="0.25">
      <c r="A3769" s="478" t="s">
        <v>10696</v>
      </c>
      <c r="B3769" s="479" t="s">
        <v>10697</v>
      </c>
      <c r="C3769" s="480" t="s">
        <v>258</v>
      </c>
      <c r="D3769" s="481">
        <v>1229.51</v>
      </c>
      <c r="E3769" s="479" t="s">
        <v>5587</v>
      </c>
    </row>
    <row r="3770" spans="1:5" ht="26.2" customHeight="1" x14ac:dyDescent="0.25">
      <c r="A3770" s="478" t="s">
        <v>10698</v>
      </c>
      <c r="B3770" s="479" t="s">
        <v>4667</v>
      </c>
      <c r="C3770" s="480" t="s">
        <v>256</v>
      </c>
      <c r="D3770" s="481">
        <v>2540.98</v>
      </c>
      <c r="E3770" s="479" t="s">
        <v>8400</v>
      </c>
    </row>
    <row r="3771" spans="1:5" ht="26.2" customHeight="1" x14ac:dyDescent="0.25">
      <c r="A3771" s="478" t="s">
        <v>10699</v>
      </c>
      <c r="B3771" s="479" t="s">
        <v>4669</v>
      </c>
      <c r="C3771" s="480" t="s">
        <v>262</v>
      </c>
      <c r="D3771" s="481">
        <v>559.02</v>
      </c>
      <c r="E3771" s="479" t="s">
        <v>8400</v>
      </c>
    </row>
    <row r="3772" spans="1:5" ht="26.2" customHeight="1" x14ac:dyDescent="0.25">
      <c r="A3772" s="478" t="s">
        <v>10700</v>
      </c>
      <c r="B3772" s="479" t="s">
        <v>10701</v>
      </c>
      <c r="C3772" s="480" t="s">
        <v>256</v>
      </c>
      <c r="D3772" s="481">
        <v>4098.3599999999997</v>
      </c>
      <c r="E3772" s="479" t="s">
        <v>10702</v>
      </c>
    </row>
    <row r="3773" spans="1:5" ht="26.2" customHeight="1" x14ac:dyDescent="0.25">
      <c r="A3773" s="478" t="s">
        <v>10703</v>
      </c>
      <c r="B3773" s="479" t="s">
        <v>10701</v>
      </c>
      <c r="C3773" s="480" t="s">
        <v>262</v>
      </c>
      <c r="D3773" s="481">
        <v>901.64</v>
      </c>
      <c r="E3773" s="479" t="s">
        <v>10702</v>
      </c>
    </row>
    <row r="3774" spans="1:5" ht="26.2" customHeight="1" x14ac:dyDescent="0.25">
      <c r="A3774" s="478" t="s">
        <v>10704</v>
      </c>
      <c r="B3774" s="479" t="s">
        <v>10705</v>
      </c>
      <c r="C3774" s="480" t="s">
        <v>256</v>
      </c>
      <c r="D3774" s="481">
        <v>10000</v>
      </c>
      <c r="E3774" s="479" t="s">
        <v>10706</v>
      </c>
    </row>
    <row r="3775" spans="1:5" ht="26.2" customHeight="1" x14ac:dyDescent="0.25">
      <c r="A3775" s="478" t="s">
        <v>10707</v>
      </c>
      <c r="B3775" s="479" t="s">
        <v>10705</v>
      </c>
      <c r="C3775" s="480" t="s">
        <v>262</v>
      </c>
      <c r="D3775" s="481">
        <v>2200</v>
      </c>
      <c r="E3775" s="479" t="s">
        <v>10706</v>
      </c>
    </row>
    <row r="3776" spans="1:5" ht="26.2" customHeight="1" x14ac:dyDescent="0.25">
      <c r="A3776" s="478" t="s">
        <v>10708</v>
      </c>
      <c r="B3776" s="479" t="s">
        <v>10709</v>
      </c>
      <c r="C3776" s="480" t="s">
        <v>257</v>
      </c>
      <c r="D3776" s="481">
        <v>360</v>
      </c>
      <c r="E3776" s="479" t="s">
        <v>5362</v>
      </c>
    </row>
    <row r="3777" spans="1:5" ht="26.2" customHeight="1" x14ac:dyDescent="0.25">
      <c r="A3777" s="478" t="s">
        <v>10710</v>
      </c>
      <c r="B3777" s="479" t="s">
        <v>10711</v>
      </c>
      <c r="C3777" s="480" t="s">
        <v>262</v>
      </c>
      <c r="D3777" s="481">
        <v>79.2</v>
      </c>
      <c r="E3777" s="479" t="s">
        <v>5362</v>
      </c>
    </row>
    <row r="3778" spans="1:5" ht="26.2" customHeight="1" x14ac:dyDescent="0.25">
      <c r="A3778" s="478" t="s">
        <v>10712</v>
      </c>
      <c r="B3778" s="479" t="s">
        <v>10713</v>
      </c>
      <c r="C3778" s="480" t="s">
        <v>257</v>
      </c>
      <c r="D3778" s="481">
        <v>540</v>
      </c>
      <c r="E3778" s="479" t="s">
        <v>1835</v>
      </c>
    </row>
    <row r="3779" spans="1:5" ht="26.2" customHeight="1" x14ac:dyDescent="0.25">
      <c r="A3779" s="478" t="s">
        <v>10714</v>
      </c>
      <c r="B3779" s="479" t="s">
        <v>10715</v>
      </c>
      <c r="C3779" s="480" t="s">
        <v>262</v>
      </c>
      <c r="D3779" s="481">
        <v>118.8</v>
      </c>
      <c r="E3779" s="479" t="s">
        <v>1835</v>
      </c>
    </row>
    <row r="3780" spans="1:5" ht="26.2" customHeight="1" x14ac:dyDescent="0.25">
      <c r="A3780" s="478" t="s">
        <v>10716</v>
      </c>
      <c r="B3780" s="479" t="s">
        <v>10717</v>
      </c>
      <c r="C3780" s="480" t="s">
        <v>13</v>
      </c>
      <c r="D3780" s="481">
        <v>19000</v>
      </c>
      <c r="E3780" s="479" t="s">
        <v>10150</v>
      </c>
    </row>
    <row r="3781" spans="1:5" ht="26.2" customHeight="1" x14ac:dyDescent="0.25">
      <c r="A3781" s="478" t="s">
        <v>10718</v>
      </c>
      <c r="B3781" s="479" t="s">
        <v>10719</v>
      </c>
      <c r="C3781" s="480" t="s">
        <v>281</v>
      </c>
      <c r="D3781" s="481">
        <v>12600</v>
      </c>
      <c r="E3781" s="479" t="s">
        <v>10720</v>
      </c>
    </row>
    <row r="3782" spans="1:5" ht="26.2" customHeight="1" x14ac:dyDescent="0.25">
      <c r="A3782" s="478" t="s">
        <v>10721</v>
      </c>
      <c r="B3782" s="479" t="s">
        <v>10722</v>
      </c>
      <c r="C3782" s="480" t="s">
        <v>256</v>
      </c>
      <c r="D3782" s="481">
        <v>7500</v>
      </c>
      <c r="E3782" s="479" t="s">
        <v>4391</v>
      </c>
    </row>
    <row r="3783" spans="1:5" ht="26.2" customHeight="1" x14ac:dyDescent="0.25">
      <c r="A3783" s="478" t="s">
        <v>10723</v>
      </c>
      <c r="B3783" s="479" t="s">
        <v>10722</v>
      </c>
      <c r="C3783" s="480" t="s">
        <v>262</v>
      </c>
      <c r="D3783" s="481">
        <v>1650</v>
      </c>
      <c r="E3783" s="479" t="s">
        <v>4391</v>
      </c>
    </row>
    <row r="3784" spans="1:5" ht="26.2" customHeight="1" x14ac:dyDescent="0.25">
      <c r="A3784" s="478" t="s">
        <v>10724</v>
      </c>
      <c r="B3784" s="479" t="s">
        <v>10725</v>
      </c>
      <c r="C3784" s="480" t="s">
        <v>267</v>
      </c>
      <c r="D3784" s="481">
        <v>6250</v>
      </c>
      <c r="E3784" s="479" t="s">
        <v>3376</v>
      </c>
    </row>
    <row r="3785" spans="1:5" ht="26.2" customHeight="1" x14ac:dyDescent="0.25">
      <c r="A3785" s="478" t="s">
        <v>10726</v>
      </c>
      <c r="B3785" s="479" t="s">
        <v>10727</v>
      </c>
      <c r="C3785" s="480" t="s">
        <v>267</v>
      </c>
      <c r="D3785" s="481">
        <v>11550</v>
      </c>
      <c r="E3785" s="479" t="s">
        <v>717</v>
      </c>
    </row>
    <row r="3786" spans="1:5" ht="26.2" customHeight="1" x14ac:dyDescent="0.25">
      <c r="A3786" s="478" t="s">
        <v>10728</v>
      </c>
      <c r="B3786" s="479" t="s">
        <v>10729</v>
      </c>
      <c r="C3786" s="480" t="s">
        <v>8</v>
      </c>
      <c r="D3786" s="481">
        <v>1000</v>
      </c>
      <c r="E3786" s="479" t="s">
        <v>974</v>
      </c>
    </row>
    <row r="3787" spans="1:5" ht="26.2" customHeight="1" x14ac:dyDescent="0.25">
      <c r="A3787" s="478" t="s">
        <v>10730</v>
      </c>
      <c r="B3787" s="479" t="s">
        <v>10731</v>
      </c>
      <c r="C3787" s="480" t="s">
        <v>256</v>
      </c>
      <c r="D3787" s="481">
        <v>47973</v>
      </c>
      <c r="E3787" s="479" t="s">
        <v>5230</v>
      </c>
    </row>
    <row r="3788" spans="1:5" ht="26.2" customHeight="1" x14ac:dyDescent="0.25">
      <c r="A3788" s="478" t="s">
        <v>10732</v>
      </c>
      <c r="B3788" s="479" t="s">
        <v>10733</v>
      </c>
      <c r="C3788" s="480" t="s">
        <v>262</v>
      </c>
      <c r="D3788" s="481">
        <v>10554.06</v>
      </c>
      <c r="E3788" s="479" t="s">
        <v>5230</v>
      </c>
    </row>
    <row r="3789" spans="1:5" ht="26.2" customHeight="1" x14ac:dyDescent="0.25">
      <c r="A3789" s="478" t="s">
        <v>10734</v>
      </c>
      <c r="B3789" s="479" t="s">
        <v>10735</v>
      </c>
      <c r="C3789" s="480" t="s">
        <v>267</v>
      </c>
      <c r="D3789" s="481">
        <v>120000</v>
      </c>
      <c r="E3789" s="479" t="s">
        <v>721</v>
      </c>
    </row>
    <row r="3790" spans="1:5" ht="26.2" customHeight="1" x14ac:dyDescent="0.25">
      <c r="A3790" s="478" t="s">
        <v>10736</v>
      </c>
      <c r="B3790" s="479" t="s">
        <v>10737</v>
      </c>
      <c r="C3790" s="480" t="s">
        <v>8</v>
      </c>
      <c r="D3790" s="481">
        <v>23452.1</v>
      </c>
      <c r="E3790" s="479" t="s">
        <v>714</v>
      </c>
    </row>
    <row r="3791" spans="1:5" ht="26.2" customHeight="1" x14ac:dyDescent="0.25">
      <c r="A3791" s="478" t="s">
        <v>10738</v>
      </c>
      <c r="B3791" s="479" t="s">
        <v>10739</v>
      </c>
      <c r="C3791" s="480" t="s">
        <v>275</v>
      </c>
      <c r="D3791" s="481">
        <v>20000</v>
      </c>
      <c r="E3791" s="479" t="s">
        <v>2707</v>
      </c>
    </row>
    <row r="3792" spans="1:5" ht="26.2" customHeight="1" x14ac:dyDescent="0.25">
      <c r="A3792" s="478" t="s">
        <v>10740</v>
      </c>
      <c r="B3792" s="479" t="s">
        <v>10741</v>
      </c>
      <c r="C3792" s="480" t="s">
        <v>275</v>
      </c>
      <c r="D3792" s="481">
        <v>40000</v>
      </c>
      <c r="E3792" s="479" t="s">
        <v>2707</v>
      </c>
    </row>
    <row r="3793" spans="1:5" ht="26.2" customHeight="1" x14ac:dyDescent="0.25">
      <c r="A3793" s="478" t="s">
        <v>10742</v>
      </c>
      <c r="B3793" s="479" t="s">
        <v>10743</v>
      </c>
      <c r="C3793" s="480" t="s">
        <v>256</v>
      </c>
      <c r="D3793" s="481">
        <v>12692</v>
      </c>
      <c r="E3793" s="479" t="s">
        <v>10744</v>
      </c>
    </row>
    <row r="3794" spans="1:5" ht="26.2" customHeight="1" x14ac:dyDescent="0.25">
      <c r="A3794" s="478" t="s">
        <v>10745</v>
      </c>
      <c r="B3794" s="479" t="s">
        <v>10746</v>
      </c>
      <c r="C3794" s="480" t="s">
        <v>262</v>
      </c>
      <c r="D3794" s="481">
        <v>2792.24</v>
      </c>
      <c r="E3794" s="479" t="s">
        <v>10744</v>
      </c>
    </row>
    <row r="3795" spans="1:5" ht="26.2" customHeight="1" x14ac:dyDescent="0.25">
      <c r="A3795" s="478" t="s">
        <v>10747</v>
      </c>
      <c r="B3795" s="479" t="s">
        <v>10748</v>
      </c>
      <c r="C3795" s="480" t="s">
        <v>256</v>
      </c>
      <c r="D3795" s="481">
        <v>12692</v>
      </c>
      <c r="E3795" s="479" t="s">
        <v>10744</v>
      </c>
    </row>
    <row r="3796" spans="1:5" ht="26.2" customHeight="1" x14ac:dyDescent="0.25">
      <c r="A3796" s="478" t="s">
        <v>10749</v>
      </c>
      <c r="B3796" s="479" t="s">
        <v>10748</v>
      </c>
      <c r="C3796" s="480" t="s">
        <v>262</v>
      </c>
      <c r="D3796" s="481">
        <v>2792.24</v>
      </c>
      <c r="E3796" s="479" t="s">
        <v>10744</v>
      </c>
    </row>
    <row r="3797" spans="1:5" ht="26.2" customHeight="1" x14ac:dyDescent="0.25">
      <c r="A3797" s="478" t="s">
        <v>10750</v>
      </c>
      <c r="B3797" s="479" t="s">
        <v>10751</v>
      </c>
      <c r="C3797" s="480" t="s">
        <v>256</v>
      </c>
      <c r="D3797" s="481">
        <v>12692</v>
      </c>
      <c r="E3797" s="479" t="s">
        <v>10752</v>
      </c>
    </row>
    <row r="3798" spans="1:5" ht="26.2" customHeight="1" x14ac:dyDescent="0.25">
      <c r="A3798" s="478" t="s">
        <v>10753</v>
      </c>
      <c r="B3798" s="479" t="s">
        <v>10751</v>
      </c>
      <c r="C3798" s="480" t="s">
        <v>262</v>
      </c>
      <c r="D3798" s="481">
        <v>2792.24</v>
      </c>
      <c r="E3798" s="479" t="s">
        <v>10752</v>
      </c>
    </row>
    <row r="3799" spans="1:5" ht="26.2" customHeight="1" x14ac:dyDescent="0.25">
      <c r="A3799" s="478" t="s">
        <v>10754</v>
      </c>
      <c r="B3799" s="479" t="s">
        <v>10755</v>
      </c>
      <c r="C3799" s="480" t="s">
        <v>256</v>
      </c>
      <c r="D3799" s="481">
        <v>12692</v>
      </c>
      <c r="E3799" s="479" t="s">
        <v>10752</v>
      </c>
    </row>
    <row r="3800" spans="1:5" ht="26.2" customHeight="1" x14ac:dyDescent="0.25">
      <c r="A3800" s="478" t="s">
        <v>10756</v>
      </c>
      <c r="B3800" s="479" t="s">
        <v>10755</v>
      </c>
      <c r="C3800" s="480" t="s">
        <v>262</v>
      </c>
      <c r="D3800" s="481">
        <v>2792.24</v>
      </c>
      <c r="E3800" s="479" t="s">
        <v>10752</v>
      </c>
    </row>
    <row r="3801" spans="1:5" ht="26.2" customHeight="1" x14ac:dyDescent="0.25">
      <c r="A3801" s="864" t="s">
        <v>10757</v>
      </c>
      <c r="B3801" s="865" t="s">
        <v>10758</v>
      </c>
      <c r="C3801" s="866" t="s">
        <v>21</v>
      </c>
      <c r="D3801" s="867">
        <v>1070.2</v>
      </c>
      <c r="E3801" s="865" t="s">
        <v>10759</v>
      </c>
    </row>
    <row r="3802" spans="1:5" ht="26.2" customHeight="1" x14ac:dyDescent="0.25">
      <c r="A3802" s="493" t="s">
        <v>10760</v>
      </c>
      <c r="B3802" s="861" t="s">
        <v>10761</v>
      </c>
      <c r="C3802" s="862" t="s">
        <v>256</v>
      </c>
      <c r="D3802" s="863">
        <v>12000</v>
      </c>
      <c r="E3802" s="861" t="s">
        <v>7334</v>
      </c>
    </row>
    <row r="3803" spans="1:5" ht="26.2" customHeight="1" x14ac:dyDescent="0.25">
      <c r="A3803" s="478" t="s">
        <v>10762</v>
      </c>
      <c r="B3803" s="479" t="s">
        <v>10763</v>
      </c>
      <c r="C3803" s="480" t="s">
        <v>262</v>
      </c>
      <c r="D3803" s="481">
        <v>2640</v>
      </c>
      <c r="E3803" s="479" t="s">
        <v>7334</v>
      </c>
    </row>
    <row r="3804" spans="1:5" ht="26.2" customHeight="1" x14ac:dyDescent="0.25">
      <c r="A3804" s="478" t="s">
        <v>10764</v>
      </c>
      <c r="B3804" s="479" t="s">
        <v>10705</v>
      </c>
      <c r="C3804" s="480" t="s">
        <v>256</v>
      </c>
      <c r="D3804" s="481">
        <v>30000</v>
      </c>
      <c r="E3804" s="479" t="s">
        <v>10706</v>
      </c>
    </row>
    <row r="3805" spans="1:5" ht="26.2" customHeight="1" x14ac:dyDescent="0.25">
      <c r="A3805" s="478" t="s">
        <v>10765</v>
      </c>
      <c r="B3805" s="479" t="s">
        <v>10705</v>
      </c>
      <c r="C3805" s="480" t="s">
        <v>262</v>
      </c>
      <c r="D3805" s="481">
        <v>6600</v>
      </c>
      <c r="E3805" s="479" t="s">
        <v>10706</v>
      </c>
    </row>
    <row r="3806" spans="1:5" ht="26.2" customHeight="1" x14ac:dyDescent="0.25">
      <c r="A3806" s="478" t="s">
        <v>10766</v>
      </c>
      <c r="B3806" s="479" t="s">
        <v>10767</v>
      </c>
      <c r="C3806" s="480" t="s">
        <v>256</v>
      </c>
      <c r="D3806" s="481">
        <v>1818.6</v>
      </c>
      <c r="E3806" s="479" t="s">
        <v>10768</v>
      </c>
    </row>
    <row r="3807" spans="1:5" ht="26.2" customHeight="1" thickBot="1" x14ac:dyDescent="0.3">
      <c r="A3807" s="484" t="s">
        <v>10769</v>
      </c>
      <c r="B3807" s="485" t="s">
        <v>10767</v>
      </c>
      <c r="C3807" s="486" t="s">
        <v>262</v>
      </c>
      <c r="D3807" s="487">
        <v>400.09</v>
      </c>
      <c r="E3807" s="485" t="s">
        <v>10768</v>
      </c>
    </row>
    <row r="3808" spans="1:5" ht="13.75" thickBot="1" x14ac:dyDescent="0.3">
      <c r="A3808" s="488" t="s">
        <v>1454</v>
      </c>
      <c r="B3808" s="489"/>
      <c r="C3808" s="490"/>
      <c r="D3808" s="491">
        <f>SUM(D4:D3807)</f>
        <v>184769480.13000011</v>
      </c>
      <c r="E3808" s="492"/>
    </row>
    <row r="3809" spans="1:5" ht="13.75" thickBot="1" x14ac:dyDescent="0.3">
      <c r="A3809" s="493"/>
      <c r="B3809" s="494"/>
      <c r="C3809" s="493"/>
      <c r="D3809" s="495"/>
      <c r="E3809" s="494"/>
    </row>
    <row r="3810" spans="1:5" ht="13.75" thickBot="1" x14ac:dyDescent="0.3">
      <c r="A3810" s="496" t="s">
        <v>1455</v>
      </c>
      <c r="B3810" s="497"/>
      <c r="C3810" s="498"/>
      <c r="D3810" s="499">
        <f>32951320.05+10329.14+108354.17+516456.9</f>
        <v>33586460.260000005</v>
      </c>
      <c r="E3810" s="500"/>
    </row>
    <row r="3811" spans="1:5" ht="13.75" thickBot="1" x14ac:dyDescent="0.3">
      <c r="A3811" s="493"/>
      <c r="B3811" s="494"/>
      <c r="C3811" s="493"/>
      <c r="D3811" s="495"/>
      <c r="E3811" s="494"/>
    </row>
    <row r="3812" spans="1:5" ht="13.75" thickBot="1" x14ac:dyDescent="0.3">
      <c r="A3812" s="496" t="s">
        <v>1456</v>
      </c>
      <c r="B3812" s="497"/>
      <c r="C3812" s="498"/>
      <c r="D3812" s="499">
        <f>D3808+D3810</f>
        <v>218355940.3900001</v>
      </c>
      <c r="E3812" s="500"/>
    </row>
  </sheetData>
  <mergeCells count="1">
    <mergeCell ref="A1:E1"/>
  </mergeCells>
  <printOptions horizontalCentered="1"/>
  <pageMargins left="0.59055118110236227" right="0.59055118110236227" top="0.59055118110236227" bottom="0.59055118110236227" header="0.27559055118110237" footer="0.19685039370078741"/>
  <pageSetup paperSize="9" scale="60" firstPageNumber="97" fitToHeight="100" orientation="portrait" useFirstPageNumber="1" r:id="rId1"/>
  <headerFooter>
    <oddFooter>&amp;C&amp;"Times New Roman,Normale"&amp;16&amp;P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"/>
  <sheetViews>
    <sheetView zoomScaleNormal="100" workbookViewId="0">
      <selection activeCell="A101" sqref="A101"/>
    </sheetView>
  </sheetViews>
  <sheetFormatPr defaultRowHeight="13.1" x14ac:dyDescent="0.25"/>
  <cols>
    <col min="1" max="2" width="8.5" style="787" customWidth="1"/>
    <col min="3" max="3" width="13.125" style="787" customWidth="1"/>
    <col min="4" max="4" width="56.25" style="787" customWidth="1"/>
    <col min="5" max="7" width="26.375" style="787" customWidth="1"/>
    <col min="8" max="8" width="17.25" style="787" customWidth="1"/>
    <col min="9" max="254" width="8.875" style="787"/>
    <col min="255" max="255" width="8.5" style="787" customWidth="1"/>
    <col min="256" max="256" width="10" style="787" customWidth="1"/>
    <col min="257" max="257" width="41.375" style="787" customWidth="1"/>
    <col min="258" max="258" width="21.375" style="787" customWidth="1"/>
    <col min="259" max="259" width="24.5" style="787" customWidth="1"/>
    <col min="260" max="260" width="15.625" style="787" customWidth="1"/>
    <col min="261" max="261" width="9.375" style="787" customWidth="1"/>
    <col min="262" max="262" width="15.375" style="787" customWidth="1"/>
    <col min="263" max="263" width="20.125" style="787" customWidth="1"/>
    <col min="264" max="264" width="14.375" style="787" customWidth="1"/>
    <col min="265" max="510" width="8.875" style="787"/>
    <col min="511" max="511" width="8.5" style="787" customWidth="1"/>
    <col min="512" max="512" width="10" style="787" customWidth="1"/>
    <col min="513" max="513" width="41.375" style="787" customWidth="1"/>
    <col min="514" max="514" width="21.375" style="787" customWidth="1"/>
    <col min="515" max="515" width="24.5" style="787" customWidth="1"/>
    <col min="516" max="516" width="15.625" style="787" customWidth="1"/>
    <col min="517" max="517" width="9.375" style="787" customWidth="1"/>
    <col min="518" max="518" width="15.375" style="787" customWidth="1"/>
    <col min="519" max="519" width="20.125" style="787" customWidth="1"/>
    <col min="520" max="520" width="14.375" style="787" customWidth="1"/>
    <col min="521" max="766" width="8.875" style="787"/>
    <col min="767" max="767" width="8.5" style="787" customWidth="1"/>
    <col min="768" max="768" width="10" style="787" customWidth="1"/>
    <col min="769" max="769" width="41.375" style="787" customWidth="1"/>
    <col min="770" max="770" width="21.375" style="787" customWidth="1"/>
    <col min="771" max="771" width="24.5" style="787" customWidth="1"/>
    <col min="772" max="772" width="15.625" style="787" customWidth="1"/>
    <col min="773" max="773" width="9.375" style="787" customWidth="1"/>
    <col min="774" max="774" width="15.375" style="787" customWidth="1"/>
    <col min="775" max="775" width="20.125" style="787" customWidth="1"/>
    <col min="776" max="776" width="14.375" style="787" customWidth="1"/>
    <col min="777" max="1022" width="8.875" style="787"/>
    <col min="1023" max="1023" width="8.5" style="787" customWidth="1"/>
    <col min="1024" max="1024" width="10" style="787" customWidth="1"/>
    <col min="1025" max="1025" width="41.375" style="787" customWidth="1"/>
    <col min="1026" max="1026" width="21.375" style="787" customWidth="1"/>
    <col min="1027" max="1027" width="24.5" style="787" customWidth="1"/>
    <col min="1028" max="1028" width="15.625" style="787" customWidth="1"/>
    <col min="1029" max="1029" width="9.375" style="787" customWidth="1"/>
    <col min="1030" max="1030" width="15.375" style="787" customWidth="1"/>
    <col min="1031" max="1031" width="20.125" style="787" customWidth="1"/>
    <col min="1032" max="1032" width="14.375" style="787" customWidth="1"/>
    <col min="1033" max="1278" width="8.875" style="787"/>
    <col min="1279" max="1279" width="8.5" style="787" customWidth="1"/>
    <col min="1280" max="1280" width="10" style="787" customWidth="1"/>
    <col min="1281" max="1281" width="41.375" style="787" customWidth="1"/>
    <col min="1282" max="1282" width="21.375" style="787" customWidth="1"/>
    <col min="1283" max="1283" width="24.5" style="787" customWidth="1"/>
    <col min="1284" max="1284" width="15.625" style="787" customWidth="1"/>
    <col min="1285" max="1285" width="9.375" style="787" customWidth="1"/>
    <col min="1286" max="1286" width="15.375" style="787" customWidth="1"/>
    <col min="1287" max="1287" width="20.125" style="787" customWidth="1"/>
    <col min="1288" max="1288" width="14.375" style="787" customWidth="1"/>
    <col min="1289" max="1534" width="8.875" style="787"/>
    <col min="1535" max="1535" width="8.5" style="787" customWidth="1"/>
    <col min="1536" max="1536" width="10" style="787" customWidth="1"/>
    <col min="1537" max="1537" width="41.375" style="787" customWidth="1"/>
    <col min="1538" max="1538" width="21.375" style="787" customWidth="1"/>
    <col min="1539" max="1539" width="24.5" style="787" customWidth="1"/>
    <col min="1540" max="1540" width="15.625" style="787" customWidth="1"/>
    <col min="1541" max="1541" width="9.375" style="787" customWidth="1"/>
    <col min="1542" max="1542" width="15.375" style="787" customWidth="1"/>
    <col min="1543" max="1543" width="20.125" style="787" customWidth="1"/>
    <col min="1544" max="1544" width="14.375" style="787" customWidth="1"/>
    <col min="1545" max="1790" width="8.875" style="787"/>
    <col min="1791" max="1791" width="8.5" style="787" customWidth="1"/>
    <col min="1792" max="1792" width="10" style="787" customWidth="1"/>
    <col min="1793" max="1793" width="41.375" style="787" customWidth="1"/>
    <col min="1794" max="1794" width="21.375" style="787" customWidth="1"/>
    <col min="1795" max="1795" width="24.5" style="787" customWidth="1"/>
    <col min="1796" max="1796" width="15.625" style="787" customWidth="1"/>
    <col min="1797" max="1797" width="9.375" style="787" customWidth="1"/>
    <col min="1798" max="1798" width="15.375" style="787" customWidth="1"/>
    <col min="1799" max="1799" width="20.125" style="787" customWidth="1"/>
    <col min="1800" max="1800" width="14.375" style="787" customWidth="1"/>
    <col min="1801" max="2046" width="8.875" style="787"/>
    <col min="2047" max="2047" width="8.5" style="787" customWidth="1"/>
    <col min="2048" max="2048" width="10" style="787" customWidth="1"/>
    <col min="2049" max="2049" width="41.375" style="787" customWidth="1"/>
    <col min="2050" max="2050" width="21.375" style="787" customWidth="1"/>
    <col min="2051" max="2051" width="24.5" style="787" customWidth="1"/>
    <col min="2052" max="2052" width="15.625" style="787" customWidth="1"/>
    <col min="2053" max="2053" width="9.375" style="787" customWidth="1"/>
    <col min="2054" max="2054" width="15.375" style="787" customWidth="1"/>
    <col min="2055" max="2055" width="20.125" style="787" customWidth="1"/>
    <col min="2056" max="2056" width="14.375" style="787" customWidth="1"/>
    <col min="2057" max="2302" width="8.875" style="787"/>
    <col min="2303" max="2303" width="8.5" style="787" customWidth="1"/>
    <col min="2304" max="2304" width="10" style="787" customWidth="1"/>
    <col min="2305" max="2305" width="41.375" style="787" customWidth="1"/>
    <col min="2306" max="2306" width="21.375" style="787" customWidth="1"/>
    <col min="2307" max="2307" width="24.5" style="787" customWidth="1"/>
    <col min="2308" max="2308" width="15.625" style="787" customWidth="1"/>
    <col min="2309" max="2309" width="9.375" style="787" customWidth="1"/>
    <col min="2310" max="2310" width="15.375" style="787" customWidth="1"/>
    <col min="2311" max="2311" width="20.125" style="787" customWidth="1"/>
    <col min="2312" max="2312" width="14.375" style="787" customWidth="1"/>
    <col min="2313" max="2558" width="8.875" style="787"/>
    <col min="2559" max="2559" width="8.5" style="787" customWidth="1"/>
    <col min="2560" max="2560" width="10" style="787" customWidth="1"/>
    <col min="2561" max="2561" width="41.375" style="787" customWidth="1"/>
    <col min="2562" max="2562" width="21.375" style="787" customWidth="1"/>
    <col min="2563" max="2563" width="24.5" style="787" customWidth="1"/>
    <col min="2564" max="2564" width="15.625" style="787" customWidth="1"/>
    <col min="2565" max="2565" width="9.375" style="787" customWidth="1"/>
    <col min="2566" max="2566" width="15.375" style="787" customWidth="1"/>
    <col min="2567" max="2567" width="20.125" style="787" customWidth="1"/>
    <col min="2568" max="2568" width="14.375" style="787" customWidth="1"/>
    <col min="2569" max="2814" width="8.875" style="787"/>
    <col min="2815" max="2815" width="8.5" style="787" customWidth="1"/>
    <col min="2816" max="2816" width="10" style="787" customWidth="1"/>
    <col min="2817" max="2817" width="41.375" style="787" customWidth="1"/>
    <col min="2818" max="2818" width="21.375" style="787" customWidth="1"/>
    <col min="2819" max="2819" width="24.5" style="787" customWidth="1"/>
    <col min="2820" max="2820" width="15.625" style="787" customWidth="1"/>
    <col min="2821" max="2821" width="9.375" style="787" customWidth="1"/>
    <col min="2822" max="2822" width="15.375" style="787" customWidth="1"/>
    <col min="2823" max="2823" width="20.125" style="787" customWidth="1"/>
    <col min="2824" max="2824" width="14.375" style="787" customWidth="1"/>
    <col min="2825" max="3070" width="8.875" style="787"/>
    <col min="3071" max="3071" width="8.5" style="787" customWidth="1"/>
    <col min="3072" max="3072" width="10" style="787" customWidth="1"/>
    <col min="3073" max="3073" width="41.375" style="787" customWidth="1"/>
    <col min="3074" max="3074" width="21.375" style="787" customWidth="1"/>
    <col min="3075" max="3075" width="24.5" style="787" customWidth="1"/>
    <col min="3076" max="3076" width="15.625" style="787" customWidth="1"/>
    <col min="3077" max="3077" width="9.375" style="787" customWidth="1"/>
    <col min="3078" max="3078" width="15.375" style="787" customWidth="1"/>
    <col min="3079" max="3079" width="20.125" style="787" customWidth="1"/>
    <col min="3080" max="3080" width="14.375" style="787" customWidth="1"/>
    <col min="3081" max="3326" width="8.875" style="787"/>
    <col min="3327" max="3327" width="8.5" style="787" customWidth="1"/>
    <col min="3328" max="3328" width="10" style="787" customWidth="1"/>
    <col min="3329" max="3329" width="41.375" style="787" customWidth="1"/>
    <col min="3330" max="3330" width="21.375" style="787" customWidth="1"/>
    <col min="3331" max="3331" width="24.5" style="787" customWidth="1"/>
    <col min="3332" max="3332" width="15.625" style="787" customWidth="1"/>
    <col min="3333" max="3333" width="9.375" style="787" customWidth="1"/>
    <col min="3334" max="3334" width="15.375" style="787" customWidth="1"/>
    <col min="3335" max="3335" width="20.125" style="787" customWidth="1"/>
    <col min="3336" max="3336" width="14.375" style="787" customWidth="1"/>
    <col min="3337" max="3582" width="8.875" style="787"/>
    <col min="3583" max="3583" width="8.5" style="787" customWidth="1"/>
    <col min="3584" max="3584" width="10" style="787" customWidth="1"/>
    <col min="3585" max="3585" width="41.375" style="787" customWidth="1"/>
    <col min="3586" max="3586" width="21.375" style="787" customWidth="1"/>
    <col min="3587" max="3587" width="24.5" style="787" customWidth="1"/>
    <col min="3588" max="3588" width="15.625" style="787" customWidth="1"/>
    <col min="3589" max="3589" width="9.375" style="787" customWidth="1"/>
    <col min="3590" max="3590" width="15.375" style="787" customWidth="1"/>
    <col min="3591" max="3591" width="20.125" style="787" customWidth="1"/>
    <col min="3592" max="3592" width="14.375" style="787" customWidth="1"/>
    <col min="3593" max="3838" width="8.875" style="787"/>
    <col min="3839" max="3839" width="8.5" style="787" customWidth="1"/>
    <col min="3840" max="3840" width="10" style="787" customWidth="1"/>
    <col min="3841" max="3841" width="41.375" style="787" customWidth="1"/>
    <col min="3842" max="3842" width="21.375" style="787" customWidth="1"/>
    <col min="3843" max="3843" width="24.5" style="787" customWidth="1"/>
    <col min="3844" max="3844" width="15.625" style="787" customWidth="1"/>
    <col min="3845" max="3845" width="9.375" style="787" customWidth="1"/>
    <col min="3846" max="3846" width="15.375" style="787" customWidth="1"/>
    <col min="3847" max="3847" width="20.125" style="787" customWidth="1"/>
    <col min="3848" max="3848" width="14.375" style="787" customWidth="1"/>
    <col min="3849" max="4094" width="8.875" style="787"/>
    <col min="4095" max="4095" width="8.5" style="787" customWidth="1"/>
    <col min="4096" max="4096" width="10" style="787" customWidth="1"/>
    <col min="4097" max="4097" width="41.375" style="787" customWidth="1"/>
    <col min="4098" max="4098" width="21.375" style="787" customWidth="1"/>
    <col min="4099" max="4099" width="24.5" style="787" customWidth="1"/>
    <col min="4100" max="4100" width="15.625" style="787" customWidth="1"/>
    <col min="4101" max="4101" width="9.375" style="787" customWidth="1"/>
    <col min="4102" max="4102" width="15.375" style="787" customWidth="1"/>
    <col min="4103" max="4103" width="20.125" style="787" customWidth="1"/>
    <col min="4104" max="4104" width="14.375" style="787" customWidth="1"/>
    <col min="4105" max="4350" width="8.875" style="787"/>
    <col min="4351" max="4351" width="8.5" style="787" customWidth="1"/>
    <col min="4352" max="4352" width="10" style="787" customWidth="1"/>
    <col min="4353" max="4353" width="41.375" style="787" customWidth="1"/>
    <col min="4354" max="4354" width="21.375" style="787" customWidth="1"/>
    <col min="4355" max="4355" width="24.5" style="787" customWidth="1"/>
    <col min="4356" max="4356" width="15.625" style="787" customWidth="1"/>
    <col min="4357" max="4357" width="9.375" style="787" customWidth="1"/>
    <col min="4358" max="4358" width="15.375" style="787" customWidth="1"/>
    <col min="4359" max="4359" width="20.125" style="787" customWidth="1"/>
    <col min="4360" max="4360" width="14.375" style="787" customWidth="1"/>
    <col min="4361" max="4606" width="8.875" style="787"/>
    <col min="4607" max="4607" width="8.5" style="787" customWidth="1"/>
    <col min="4608" max="4608" width="10" style="787" customWidth="1"/>
    <col min="4609" max="4609" width="41.375" style="787" customWidth="1"/>
    <col min="4610" max="4610" width="21.375" style="787" customWidth="1"/>
    <col min="4611" max="4611" width="24.5" style="787" customWidth="1"/>
    <col min="4612" max="4612" width="15.625" style="787" customWidth="1"/>
    <col min="4613" max="4613" width="9.375" style="787" customWidth="1"/>
    <col min="4614" max="4614" width="15.375" style="787" customWidth="1"/>
    <col min="4615" max="4615" width="20.125" style="787" customWidth="1"/>
    <col min="4616" max="4616" width="14.375" style="787" customWidth="1"/>
    <col min="4617" max="4862" width="8.875" style="787"/>
    <col min="4863" max="4863" width="8.5" style="787" customWidth="1"/>
    <col min="4864" max="4864" width="10" style="787" customWidth="1"/>
    <col min="4865" max="4865" width="41.375" style="787" customWidth="1"/>
    <col min="4866" max="4866" width="21.375" style="787" customWidth="1"/>
    <col min="4867" max="4867" width="24.5" style="787" customWidth="1"/>
    <col min="4868" max="4868" width="15.625" style="787" customWidth="1"/>
    <col min="4869" max="4869" width="9.375" style="787" customWidth="1"/>
    <col min="4870" max="4870" width="15.375" style="787" customWidth="1"/>
    <col min="4871" max="4871" width="20.125" style="787" customWidth="1"/>
    <col min="4872" max="4872" width="14.375" style="787" customWidth="1"/>
    <col min="4873" max="5118" width="8.875" style="787"/>
    <col min="5119" max="5119" width="8.5" style="787" customWidth="1"/>
    <col min="5120" max="5120" width="10" style="787" customWidth="1"/>
    <col min="5121" max="5121" width="41.375" style="787" customWidth="1"/>
    <col min="5122" max="5122" width="21.375" style="787" customWidth="1"/>
    <col min="5123" max="5123" width="24.5" style="787" customWidth="1"/>
    <col min="5124" max="5124" width="15.625" style="787" customWidth="1"/>
    <col min="5125" max="5125" width="9.375" style="787" customWidth="1"/>
    <col min="5126" max="5126" width="15.375" style="787" customWidth="1"/>
    <col min="5127" max="5127" width="20.125" style="787" customWidth="1"/>
    <col min="5128" max="5128" width="14.375" style="787" customWidth="1"/>
    <col min="5129" max="5374" width="8.875" style="787"/>
    <col min="5375" max="5375" width="8.5" style="787" customWidth="1"/>
    <col min="5376" max="5376" width="10" style="787" customWidth="1"/>
    <col min="5377" max="5377" width="41.375" style="787" customWidth="1"/>
    <col min="5378" max="5378" width="21.375" style="787" customWidth="1"/>
    <col min="5379" max="5379" width="24.5" style="787" customWidth="1"/>
    <col min="5380" max="5380" width="15.625" style="787" customWidth="1"/>
    <col min="5381" max="5381" width="9.375" style="787" customWidth="1"/>
    <col min="5382" max="5382" width="15.375" style="787" customWidth="1"/>
    <col min="5383" max="5383" width="20.125" style="787" customWidth="1"/>
    <col min="5384" max="5384" width="14.375" style="787" customWidth="1"/>
    <col min="5385" max="5630" width="8.875" style="787"/>
    <col min="5631" max="5631" width="8.5" style="787" customWidth="1"/>
    <col min="5632" max="5632" width="10" style="787" customWidth="1"/>
    <col min="5633" max="5633" width="41.375" style="787" customWidth="1"/>
    <col min="5634" max="5634" width="21.375" style="787" customWidth="1"/>
    <col min="5635" max="5635" width="24.5" style="787" customWidth="1"/>
    <col min="5636" max="5636" width="15.625" style="787" customWidth="1"/>
    <col min="5637" max="5637" width="9.375" style="787" customWidth="1"/>
    <col min="5638" max="5638" width="15.375" style="787" customWidth="1"/>
    <col min="5639" max="5639" width="20.125" style="787" customWidth="1"/>
    <col min="5640" max="5640" width="14.375" style="787" customWidth="1"/>
    <col min="5641" max="5886" width="8.875" style="787"/>
    <col min="5887" max="5887" width="8.5" style="787" customWidth="1"/>
    <col min="5888" max="5888" width="10" style="787" customWidth="1"/>
    <col min="5889" max="5889" width="41.375" style="787" customWidth="1"/>
    <col min="5890" max="5890" width="21.375" style="787" customWidth="1"/>
    <col min="5891" max="5891" width="24.5" style="787" customWidth="1"/>
    <col min="5892" max="5892" width="15.625" style="787" customWidth="1"/>
    <col min="5893" max="5893" width="9.375" style="787" customWidth="1"/>
    <col min="5894" max="5894" width="15.375" style="787" customWidth="1"/>
    <col min="5895" max="5895" width="20.125" style="787" customWidth="1"/>
    <col min="5896" max="5896" width="14.375" style="787" customWidth="1"/>
    <col min="5897" max="6142" width="8.875" style="787"/>
    <col min="6143" max="6143" width="8.5" style="787" customWidth="1"/>
    <col min="6144" max="6144" width="10" style="787" customWidth="1"/>
    <col min="6145" max="6145" width="41.375" style="787" customWidth="1"/>
    <col min="6146" max="6146" width="21.375" style="787" customWidth="1"/>
    <col min="6147" max="6147" width="24.5" style="787" customWidth="1"/>
    <col min="6148" max="6148" width="15.625" style="787" customWidth="1"/>
    <col min="6149" max="6149" width="9.375" style="787" customWidth="1"/>
    <col min="6150" max="6150" width="15.375" style="787" customWidth="1"/>
    <col min="6151" max="6151" width="20.125" style="787" customWidth="1"/>
    <col min="6152" max="6152" width="14.375" style="787" customWidth="1"/>
    <col min="6153" max="6398" width="8.875" style="787"/>
    <col min="6399" max="6399" width="8.5" style="787" customWidth="1"/>
    <col min="6400" max="6400" width="10" style="787" customWidth="1"/>
    <col min="6401" max="6401" width="41.375" style="787" customWidth="1"/>
    <col min="6402" max="6402" width="21.375" style="787" customWidth="1"/>
    <col min="6403" max="6403" width="24.5" style="787" customWidth="1"/>
    <col min="6404" max="6404" width="15.625" style="787" customWidth="1"/>
    <col min="6405" max="6405" width="9.375" style="787" customWidth="1"/>
    <col min="6406" max="6406" width="15.375" style="787" customWidth="1"/>
    <col min="6407" max="6407" width="20.125" style="787" customWidth="1"/>
    <col min="6408" max="6408" width="14.375" style="787" customWidth="1"/>
    <col min="6409" max="6654" width="8.875" style="787"/>
    <col min="6655" max="6655" width="8.5" style="787" customWidth="1"/>
    <col min="6656" max="6656" width="10" style="787" customWidth="1"/>
    <col min="6657" max="6657" width="41.375" style="787" customWidth="1"/>
    <col min="6658" max="6658" width="21.375" style="787" customWidth="1"/>
    <col min="6659" max="6659" width="24.5" style="787" customWidth="1"/>
    <col min="6660" max="6660" width="15.625" style="787" customWidth="1"/>
    <col min="6661" max="6661" width="9.375" style="787" customWidth="1"/>
    <col min="6662" max="6662" width="15.375" style="787" customWidth="1"/>
    <col min="6663" max="6663" width="20.125" style="787" customWidth="1"/>
    <col min="6664" max="6664" width="14.375" style="787" customWidth="1"/>
    <col min="6665" max="6910" width="8.875" style="787"/>
    <col min="6911" max="6911" width="8.5" style="787" customWidth="1"/>
    <col min="6912" max="6912" width="10" style="787" customWidth="1"/>
    <col min="6913" max="6913" width="41.375" style="787" customWidth="1"/>
    <col min="6914" max="6914" width="21.375" style="787" customWidth="1"/>
    <col min="6915" max="6915" width="24.5" style="787" customWidth="1"/>
    <col min="6916" max="6916" width="15.625" style="787" customWidth="1"/>
    <col min="6917" max="6917" width="9.375" style="787" customWidth="1"/>
    <col min="6918" max="6918" width="15.375" style="787" customWidth="1"/>
    <col min="6919" max="6919" width="20.125" style="787" customWidth="1"/>
    <col min="6920" max="6920" width="14.375" style="787" customWidth="1"/>
    <col min="6921" max="7166" width="8.875" style="787"/>
    <col min="7167" max="7167" width="8.5" style="787" customWidth="1"/>
    <col min="7168" max="7168" width="10" style="787" customWidth="1"/>
    <col min="7169" max="7169" width="41.375" style="787" customWidth="1"/>
    <col min="7170" max="7170" width="21.375" style="787" customWidth="1"/>
    <col min="7171" max="7171" width="24.5" style="787" customWidth="1"/>
    <col min="7172" max="7172" width="15.625" style="787" customWidth="1"/>
    <col min="7173" max="7173" width="9.375" style="787" customWidth="1"/>
    <col min="7174" max="7174" width="15.375" style="787" customWidth="1"/>
    <col min="7175" max="7175" width="20.125" style="787" customWidth="1"/>
    <col min="7176" max="7176" width="14.375" style="787" customWidth="1"/>
    <col min="7177" max="7422" width="8.875" style="787"/>
    <col min="7423" max="7423" width="8.5" style="787" customWidth="1"/>
    <col min="7424" max="7424" width="10" style="787" customWidth="1"/>
    <col min="7425" max="7425" width="41.375" style="787" customWidth="1"/>
    <col min="7426" max="7426" width="21.375" style="787" customWidth="1"/>
    <col min="7427" max="7427" width="24.5" style="787" customWidth="1"/>
    <col min="7428" max="7428" width="15.625" style="787" customWidth="1"/>
    <col min="7429" max="7429" width="9.375" style="787" customWidth="1"/>
    <col min="7430" max="7430" width="15.375" style="787" customWidth="1"/>
    <col min="7431" max="7431" width="20.125" style="787" customWidth="1"/>
    <col min="7432" max="7432" width="14.375" style="787" customWidth="1"/>
    <col min="7433" max="7678" width="8.875" style="787"/>
    <col min="7679" max="7679" width="8.5" style="787" customWidth="1"/>
    <col min="7680" max="7680" width="10" style="787" customWidth="1"/>
    <col min="7681" max="7681" width="41.375" style="787" customWidth="1"/>
    <col min="7682" max="7682" width="21.375" style="787" customWidth="1"/>
    <col min="7683" max="7683" width="24.5" style="787" customWidth="1"/>
    <col min="7684" max="7684" width="15.625" style="787" customWidth="1"/>
    <col min="7685" max="7685" width="9.375" style="787" customWidth="1"/>
    <col min="7686" max="7686" width="15.375" style="787" customWidth="1"/>
    <col min="7687" max="7687" width="20.125" style="787" customWidth="1"/>
    <col min="7688" max="7688" width="14.375" style="787" customWidth="1"/>
    <col min="7689" max="7934" width="8.875" style="787"/>
    <col min="7935" max="7935" width="8.5" style="787" customWidth="1"/>
    <col min="7936" max="7936" width="10" style="787" customWidth="1"/>
    <col min="7937" max="7937" width="41.375" style="787" customWidth="1"/>
    <col min="7938" max="7938" width="21.375" style="787" customWidth="1"/>
    <col min="7939" max="7939" width="24.5" style="787" customWidth="1"/>
    <col min="7940" max="7940" width="15.625" style="787" customWidth="1"/>
    <col min="7941" max="7941" width="9.375" style="787" customWidth="1"/>
    <col min="7942" max="7942" width="15.375" style="787" customWidth="1"/>
    <col min="7943" max="7943" width="20.125" style="787" customWidth="1"/>
    <col min="7944" max="7944" width="14.375" style="787" customWidth="1"/>
    <col min="7945" max="8190" width="8.875" style="787"/>
    <col min="8191" max="8191" width="8.5" style="787" customWidth="1"/>
    <col min="8192" max="8192" width="10" style="787" customWidth="1"/>
    <col min="8193" max="8193" width="41.375" style="787" customWidth="1"/>
    <col min="8194" max="8194" width="21.375" style="787" customWidth="1"/>
    <col min="8195" max="8195" width="24.5" style="787" customWidth="1"/>
    <col min="8196" max="8196" width="15.625" style="787" customWidth="1"/>
    <col min="8197" max="8197" width="9.375" style="787" customWidth="1"/>
    <col min="8198" max="8198" width="15.375" style="787" customWidth="1"/>
    <col min="8199" max="8199" width="20.125" style="787" customWidth="1"/>
    <col min="8200" max="8200" width="14.375" style="787" customWidth="1"/>
    <col min="8201" max="8446" width="8.875" style="787"/>
    <col min="8447" max="8447" width="8.5" style="787" customWidth="1"/>
    <col min="8448" max="8448" width="10" style="787" customWidth="1"/>
    <col min="8449" max="8449" width="41.375" style="787" customWidth="1"/>
    <col min="8450" max="8450" width="21.375" style="787" customWidth="1"/>
    <col min="8451" max="8451" width="24.5" style="787" customWidth="1"/>
    <col min="8452" max="8452" width="15.625" style="787" customWidth="1"/>
    <col min="8453" max="8453" width="9.375" style="787" customWidth="1"/>
    <col min="8454" max="8454" width="15.375" style="787" customWidth="1"/>
    <col min="8455" max="8455" width="20.125" style="787" customWidth="1"/>
    <col min="8456" max="8456" width="14.375" style="787" customWidth="1"/>
    <col min="8457" max="8702" width="8.875" style="787"/>
    <col min="8703" max="8703" width="8.5" style="787" customWidth="1"/>
    <col min="8704" max="8704" width="10" style="787" customWidth="1"/>
    <col min="8705" max="8705" width="41.375" style="787" customWidth="1"/>
    <col min="8706" max="8706" width="21.375" style="787" customWidth="1"/>
    <col min="8707" max="8707" width="24.5" style="787" customWidth="1"/>
    <col min="8708" max="8708" width="15.625" style="787" customWidth="1"/>
    <col min="8709" max="8709" width="9.375" style="787" customWidth="1"/>
    <col min="8710" max="8710" width="15.375" style="787" customWidth="1"/>
    <col min="8711" max="8711" width="20.125" style="787" customWidth="1"/>
    <col min="8712" max="8712" width="14.375" style="787" customWidth="1"/>
    <col min="8713" max="8958" width="8.875" style="787"/>
    <col min="8959" max="8959" width="8.5" style="787" customWidth="1"/>
    <col min="8960" max="8960" width="10" style="787" customWidth="1"/>
    <col min="8961" max="8961" width="41.375" style="787" customWidth="1"/>
    <col min="8962" max="8962" width="21.375" style="787" customWidth="1"/>
    <col min="8963" max="8963" width="24.5" style="787" customWidth="1"/>
    <col min="8964" max="8964" width="15.625" style="787" customWidth="1"/>
    <col min="8965" max="8965" width="9.375" style="787" customWidth="1"/>
    <col min="8966" max="8966" width="15.375" style="787" customWidth="1"/>
    <col min="8967" max="8967" width="20.125" style="787" customWidth="1"/>
    <col min="8968" max="8968" width="14.375" style="787" customWidth="1"/>
    <col min="8969" max="9214" width="8.875" style="787"/>
    <col min="9215" max="9215" width="8.5" style="787" customWidth="1"/>
    <col min="9216" max="9216" width="10" style="787" customWidth="1"/>
    <col min="9217" max="9217" width="41.375" style="787" customWidth="1"/>
    <col min="9218" max="9218" width="21.375" style="787" customWidth="1"/>
    <col min="9219" max="9219" width="24.5" style="787" customWidth="1"/>
    <col min="9220" max="9220" width="15.625" style="787" customWidth="1"/>
    <col min="9221" max="9221" width="9.375" style="787" customWidth="1"/>
    <col min="9222" max="9222" width="15.375" style="787" customWidth="1"/>
    <col min="9223" max="9223" width="20.125" style="787" customWidth="1"/>
    <col min="9224" max="9224" width="14.375" style="787" customWidth="1"/>
    <col min="9225" max="9470" width="8.875" style="787"/>
    <col min="9471" max="9471" width="8.5" style="787" customWidth="1"/>
    <col min="9472" max="9472" width="10" style="787" customWidth="1"/>
    <col min="9473" max="9473" width="41.375" style="787" customWidth="1"/>
    <col min="9474" max="9474" width="21.375" style="787" customWidth="1"/>
    <col min="9475" max="9475" width="24.5" style="787" customWidth="1"/>
    <col min="9476" max="9476" width="15.625" style="787" customWidth="1"/>
    <col min="9477" max="9477" width="9.375" style="787" customWidth="1"/>
    <col min="9478" max="9478" width="15.375" style="787" customWidth="1"/>
    <col min="9479" max="9479" width="20.125" style="787" customWidth="1"/>
    <col min="9480" max="9480" width="14.375" style="787" customWidth="1"/>
    <col min="9481" max="9726" width="8.875" style="787"/>
    <col min="9727" max="9727" width="8.5" style="787" customWidth="1"/>
    <col min="9728" max="9728" width="10" style="787" customWidth="1"/>
    <col min="9729" max="9729" width="41.375" style="787" customWidth="1"/>
    <col min="9730" max="9730" width="21.375" style="787" customWidth="1"/>
    <col min="9731" max="9731" width="24.5" style="787" customWidth="1"/>
    <col min="9732" max="9732" width="15.625" style="787" customWidth="1"/>
    <col min="9733" max="9733" width="9.375" style="787" customWidth="1"/>
    <col min="9734" max="9734" width="15.375" style="787" customWidth="1"/>
    <col min="9735" max="9735" width="20.125" style="787" customWidth="1"/>
    <col min="9736" max="9736" width="14.375" style="787" customWidth="1"/>
    <col min="9737" max="9982" width="8.875" style="787"/>
    <col min="9983" max="9983" width="8.5" style="787" customWidth="1"/>
    <col min="9984" max="9984" width="10" style="787" customWidth="1"/>
    <col min="9985" max="9985" width="41.375" style="787" customWidth="1"/>
    <col min="9986" max="9986" width="21.375" style="787" customWidth="1"/>
    <col min="9987" max="9987" width="24.5" style="787" customWidth="1"/>
    <col min="9988" max="9988" width="15.625" style="787" customWidth="1"/>
    <col min="9989" max="9989" width="9.375" style="787" customWidth="1"/>
    <col min="9990" max="9990" width="15.375" style="787" customWidth="1"/>
    <col min="9991" max="9991" width="20.125" style="787" customWidth="1"/>
    <col min="9992" max="9992" width="14.375" style="787" customWidth="1"/>
    <col min="9993" max="10238" width="8.875" style="787"/>
    <col min="10239" max="10239" width="8.5" style="787" customWidth="1"/>
    <col min="10240" max="10240" width="10" style="787" customWidth="1"/>
    <col min="10241" max="10241" width="41.375" style="787" customWidth="1"/>
    <col min="10242" max="10242" width="21.375" style="787" customWidth="1"/>
    <col min="10243" max="10243" width="24.5" style="787" customWidth="1"/>
    <col min="10244" max="10244" width="15.625" style="787" customWidth="1"/>
    <col min="10245" max="10245" width="9.375" style="787" customWidth="1"/>
    <col min="10246" max="10246" width="15.375" style="787" customWidth="1"/>
    <col min="10247" max="10247" width="20.125" style="787" customWidth="1"/>
    <col min="10248" max="10248" width="14.375" style="787" customWidth="1"/>
    <col min="10249" max="10494" width="8.875" style="787"/>
    <col min="10495" max="10495" width="8.5" style="787" customWidth="1"/>
    <col min="10496" max="10496" width="10" style="787" customWidth="1"/>
    <col min="10497" max="10497" width="41.375" style="787" customWidth="1"/>
    <col min="10498" max="10498" width="21.375" style="787" customWidth="1"/>
    <col min="10499" max="10499" width="24.5" style="787" customWidth="1"/>
    <col min="10500" max="10500" width="15.625" style="787" customWidth="1"/>
    <col min="10501" max="10501" width="9.375" style="787" customWidth="1"/>
    <col min="10502" max="10502" width="15.375" style="787" customWidth="1"/>
    <col min="10503" max="10503" width="20.125" style="787" customWidth="1"/>
    <col min="10504" max="10504" width="14.375" style="787" customWidth="1"/>
    <col min="10505" max="10750" width="8.875" style="787"/>
    <col min="10751" max="10751" width="8.5" style="787" customWidth="1"/>
    <col min="10752" max="10752" width="10" style="787" customWidth="1"/>
    <col min="10753" max="10753" width="41.375" style="787" customWidth="1"/>
    <col min="10754" max="10754" width="21.375" style="787" customWidth="1"/>
    <col min="10755" max="10755" width="24.5" style="787" customWidth="1"/>
    <col min="10756" max="10756" width="15.625" style="787" customWidth="1"/>
    <col min="10757" max="10757" width="9.375" style="787" customWidth="1"/>
    <col min="10758" max="10758" width="15.375" style="787" customWidth="1"/>
    <col min="10759" max="10759" width="20.125" style="787" customWidth="1"/>
    <col min="10760" max="10760" width="14.375" style="787" customWidth="1"/>
    <col min="10761" max="11006" width="8.875" style="787"/>
    <col min="11007" max="11007" width="8.5" style="787" customWidth="1"/>
    <col min="11008" max="11008" width="10" style="787" customWidth="1"/>
    <col min="11009" max="11009" width="41.375" style="787" customWidth="1"/>
    <col min="11010" max="11010" width="21.375" style="787" customWidth="1"/>
    <col min="11011" max="11011" width="24.5" style="787" customWidth="1"/>
    <col min="11012" max="11012" width="15.625" style="787" customWidth="1"/>
    <col min="11013" max="11013" width="9.375" style="787" customWidth="1"/>
    <col min="11014" max="11014" width="15.375" style="787" customWidth="1"/>
    <col min="11015" max="11015" width="20.125" style="787" customWidth="1"/>
    <col min="11016" max="11016" width="14.375" style="787" customWidth="1"/>
    <col min="11017" max="11262" width="8.875" style="787"/>
    <col min="11263" max="11263" width="8.5" style="787" customWidth="1"/>
    <col min="11264" max="11264" width="10" style="787" customWidth="1"/>
    <col min="11265" max="11265" width="41.375" style="787" customWidth="1"/>
    <col min="11266" max="11266" width="21.375" style="787" customWidth="1"/>
    <col min="11267" max="11267" width="24.5" style="787" customWidth="1"/>
    <col min="11268" max="11268" width="15.625" style="787" customWidth="1"/>
    <col min="11269" max="11269" width="9.375" style="787" customWidth="1"/>
    <col min="11270" max="11270" width="15.375" style="787" customWidth="1"/>
    <col min="11271" max="11271" width="20.125" style="787" customWidth="1"/>
    <col min="11272" max="11272" width="14.375" style="787" customWidth="1"/>
    <col min="11273" max="11518" width="8.875" style="787"/>
    <col min="11519" max="11519" width="8.5" style="787" customWidth="1"/>
    <col min="11520" max="11520" width="10" style="787" customWidth="1"/>
    <col min="11521" max="11521" width="41.375" style="787" customWidth="1"/>
    <col min="11522" max="11522" width="21.375" style="787" customWidth="1"/>
    <col min="11523" max="11523" width="24.5" style="787" customWidth="1"/>
    <col min="11524" max="11524" width="15.625" style="787" customWidth="1"/>
    <col min="11525" max="11525" width="9.375" style="787" customWidth="1"/>
    <col min="11526" max="11526" width="15.375" style="787" customWidth="1"/>
    <col min="11527" max="11527" width="20.125" style="787" customWidth="1"/>
    <col min="11528" max="11528" width="14.375" style="787" customWidth="1"/>
    <col min="11529" max="11774" width="8.875" style="787"/>
    <col min="11775" max="11775" width="8.5" style="787" customWidth="1"/>
    <col min="11776" max="11776" width="10" style="787" customWidth="1"/>
    <col min="11777" max="11777" width="41.375" style="787" customWidth="1"/>
    <col min="11778" max="11778" width="21.375" style="787" customWidth="1"/>
    <col min="11779" max="11779" width="24.5" style="787" customWidth="1"/>
    <col min="11780" max="11780" width="15.625" style="787" customWidth="1"/>
    <col min="11781" max="11781" width="9.375" style="787" customWidth="1"/>
    <col min="11782" max="11782" width="15.375" style="787" customWidth="1"/>
    <col min="11783" max="11783" width="20.125" style="787" customWidth="1"/>
    <col min="11784" max="11784" width="14.375" style="787" customWidth="1"/>
    <col min="11785" max="12030" width="8.875" style="787"/>
    <col min="12031" max="12031" width="8.5" style="787" customWidth="1"/>
    <col min="12032" max="12032" width="10" style="787" customWidth="1"/>
    <col min="12033" max="12033" width="41.375" style="787" customWidth="1"/>
    <col min="12034" max="12034" width="21.375" style="787" customWidth="1"/>
    <col min="12035" max="12035" width="24.5" style="787" customWidth="1"/>
    <col min="12036" max="12036" width="15.625" style="787" customWidth="1"/>
    <col min="12037" max="12037" width="9.375" style="787" customWidth="1"/>
    <col min="12038" max="12038" width="15.375" style="787" customWidth="1"/>
    <col min="12039" max="12039" width="20.125" style="787" customWidth="1"/>
    <col min="12040" max="12040" width="14.375" style="787" customWidth="1"/>
    <col min="12041" max="12286" width="8.875" style="787"/>
    <col min="12287" max="12287" width="8.5" style="787" customWidth="1"/>
    <col min="12288" max="12288" width="10" style="787" customWidth="1"/>
    <col min="12289" max="12289" width="41.375" style="787" customWidth="1"/>
    <col min="12290" max="12290" width="21.375" style="787" customWidth="1"/>
    <col min="12291" max="12291" width="24.5" style="787" customWidth="1"/>
    <col min="12292" max="12292" width="15.625" style="787" customWidth="1"/>
    <col min="12293" max="12293" width="9.375" style="787" customWidth="1"/>
    <col min="12294" max="12294" width="15.375" style="787" customWidth="1"/>
    <col min="12295" max="12295" width="20.125" style="787" customWidth="1"/>
    <col min="12296" max="12296" width="14.375" style="787" customWidth="1"/>
    <col min="12297" max="12542" width="8.875" style="787"/>
    <col min="12543" max="12543" width="8.5" style="787" customWidth="1"/>
    <col min="12544" max="12544" width="10" style="787" customWidth="1"/>
    <col min="12545" max="12545" width="41.375" style="787" customWidth="1"/>
    <col min="12546" max="12546" width="21.375" style="787" customWidth="1"/>
    <col min="12547" max="12547" width="24.5" style="787" customWidth="1"/>
    <col min="12548" max="12548" width="15.625" style="787" customWidth="1"/>
    <col min="12549" max="12549" width="9.375" style="787" customWidth="1"/>
    <col min="12550" max="12550" width="15.375" style="787" customWidth="1"/>
    <col min="12551" max="12551" width="20.125" style="787" customWidth="1"/>
    <col min="12552" max="12552" width="14.375" style="787" customWidth="1"/>
    <col min="12553" max="12798" width="8.875" style="787"/>
    <col min="12799" max="12799" width="8.5" style="787" customWidth="1"/>
    <col min="12800" max="12800" width="10" style="787" customWidth="1"/>
    <col min="12801" max="12801" width="41.375" style="787" customWidth="1"/>
    <col min="12802" max="12802" width="21.375" style="787" customWidth="1"/>
    <col min="12803" max="12803" width="24.5" style="787" customWidth="1"/>
    <col min="12804" max="12804" width="15.625" style="787" customWidth="1"/>
    <col min="12805" max="12805" width="9.375" style="787" customWidth="1"/>
    <col min="12806" max="12806" width="15.375" style="787" customWidth="1"/>
    <col min="12807" max="12807" width="20.125" style="787" customWidth="1"/>
    <col min="12808" max="12808" width="14.375" style="787" customWidth="1"/>
    <col min="12809" max="13054" width="8.875" style="787"/>
    <col min="13055" max="13055" width="8.5" style="787" customWidth="1"/>
    <col min="13056" max="13056" width="10" style="787" customWidth="1"/>
    <col min="13057" max="13057" width="41.375" style="787" customWidth="1"/>
    <col min="13058" max="13058" width="21.375" style="787" customWidth="1"/>
    <col min="13059" max="13059" width="24.5" style="787" customWidth="1"/>
    <col min="13060" max="13060" width="15.625" style="787" customWidth="1"/>
    <col min="13061" max="13061" width="9.375" style="787" customWidth="1"/>
    <col min="13062" max="13062" width="15.375" style="787" customWidth="1"/>
    <col min="13063" max="13063" width="20.125" style="787" customWidth="1"/>
    <col min="13064" max="13064" width="14.375" style="787" customWidth="1"/>
    <col min="13065" max="13310" width="8.875" style="787"/>
    <col min="13311" max="13311" width="8.5" style="787" customWidth="1"/>
    <col min="13312" max="13312" width="10" style="787" customWidth="1"/>
    <col min="13313" max="13313" width="41.375" style="787" customWidth="1"/>
    <col min="13314" max="13314" width="21.375" style="787" customWidth="1"/>
    <col min="13315" max="13315" width="24.5" style="787" customWidth="1"/>
    <col min="13316" max="13316" width="15.625" style="787" customWidth="1"/>
    <col min="13317" max="13317" width="9.375" style="787" customWidth="1"/>
    <col min="13318" max="13318" width="15.375" style="787" customWidth="1"/>
    <col min="13319" max="13319" width="20.125" style="787" customWidth="1"/>
    <col min="13320" max="13320" width="14.375" style="787" customWidth="1"/>
    <col min="13321" max="13566" width="8.875" style="787"/>
    <col min="13567" max="13567" width="8.5" style="787" customWidth="1"/>
    <col min="13568" max="13568" width="10" style="787" customWidth="1"/>
    <col min="13569" max="13569" width="41.375" style="787" customWidth="1"/>
    <col min="13570" max="13570" width="21.375" style="787" customWidth="1"/>
    <col min="13571" max="13571" width="24.5" style="787" customWidth="1"/>
    <col min="13572" max="13572" width="15.625" style="787" customWidth="1"/>
    <col min="13573" max="13573" width="9.375" style="787" customWidth="1"/>
    <col min="13574" max="13574" width="15.375" style="787" customWidth="1"/>
    <col min="13575" max="13575" width="20.125" style="787" customWidth="1"/>
    <col min="13576" max="13576" width="14.375" style="787" customWidth="1"/>
    <col min="13577" max="13822" width="8.875" style="787"/>
    <col min="13823" max="13823" width="8.5" style="787" customWidth="1"/>
    <col min="13824" max="13824" width="10" style="787" customWidth="1"/>
    <col min="13825" max="13825" width="41.375" style="787" customWidth="1"/>
    <col min="13826" max="13826" width="21.375" style="787" customWidth="1"/>
    <col min="13827" max="13827" width="24.5" style="787" customWidth="1"/>
    <col min="13828" max="13828" width="15.625" style="787" customWidth="1"/>
    <col min="13829" max="13829" width="9.375" style="787" customWidth="1"/>
    <col min="13830" max="13830" width="15.375" style="787" customWidth="1"/>
    <col min="13831" max="13831" width="20.125" style="787" customWidth="1"/>
    <col min="13832" max="13832" width="14.375" style="787" customWidth="1"/>
    <col min="13833" max="14078" width="8.875" style="787"/>
    <col min="14079" max="14079" width="8.5" style="787" customWidth="1"/>
    <col min="14080" max="14080" width="10" style="787" customWidth="1"/>
    <col min="14081" max="14081" width="41.375" style="787" customWidth="1"/>
    <col min="14082" max="14082" width="21.375" style="787" customWidth="1"/>
    <col min="14083" max="14083" width="24.5" style="787" customWidth="1"/>
    <col min="14084" max="14084" width="15.625" style="787" customWidth="1"/>
    <col min="14085" max="14085" width="9.375" style="787" customWidth="1"/>
    <col min="14086" max="14086" width="15.375" style="787" customWidth="1"/>
    <col min="14087" max="14087" width="20.125" style="787" customWidth="1"/>
    <col min="14088" max="14088" width="14.375" style="787" customWidth="1"/>
    <col min="14089" max="14334" width="8.875" style="787"/>
    <col min="14335" max="14335" width="8.5" style="787" customWidth="1"/>
    <col min="14336" max="14336" width="10" style="787" customWidth="1"/>
    <col min="14337" max="14337" width="41.375" style="787" customWidth="1"/>
    <col min="14338" max="14338" width="21.375" style="787" customWidth="1"/>
    <col min="14339" max="14339" width="24.5" style="787" customWidth="1"/>
    <col min="14340" max="14340" width="15.625" style="787" customWidth="1"/>
    <col min="14341" max="14341" width="9.375" style="787" customWidth="1"/>
    <col min="14342" max="14342" width="15.375" style="787" customWidth="1"/>
    <col min="14343" max="14343" width="20.125" style="787" customWidth="1"/>
    <col min="14344" max="14344" width="14.375" style="787" customWidth="1"/>
    <col min="14345" max="14590" width="8.875" style="787"/>
    <col min="14591" max="14591" width="8.5" style="787" customWidth="1"/>
    <col min="14592" max="14592" width="10" style="787" customWidth="1"/>
    <col min="14593" max="14593" width="41.375" style="787" customWidth="1"/>
    <col min="14594" max="14594" width="21.375" style="787" customWidth="1"/>
    <col min="14595" max="14595" width="24.5" style="787" customWidth="1"/>
    <col min="14596" max="14596" width="15.625" style="787" customWidth="1"/>
    <col min="14597" max="14597" width="9.375" style="787" customWidth="1"/>
    <col min="14598" max="14598" width="15.375" style="787" customWidth="1"/>
    <col min="14599" max="14599" width="20.125" style="787" customWidth="1"/>
    <col min="14600" max="14600" width="14.375" style="787" customWidth="1"/>
    <col min="14601" max="14846" width="8.875" style="787"/>
    <col min="14847" max="14847" width="8.5" style="787" customWidth="1"/>
    <col min="14848" max="14848" width="10" style="787" customWidth="1"/>
    <col min="14849" max="14849" width="41.375" style="787" customWidth="1"/>
    <col min="14850" max="14850" width="21.375" style="787" customWidth="1"/>
    <col min="14851" max="14851" width="24.5" style="787" customWidth="1"/>
    <col min="14852" max="14852" width="15.625" style="787" customWidth="1"/>
    <col min="14853" max="14853" width="9.375" style="787" customWidth="1"/>
    <col min="14854" max="14854" width="15.375" style="787" customWidth="1"/>
    <col min="14855" max="14855" width="20.125" style="787" customWidth="1"/>
    <col min="14856" max="14856" width="14.375" style="787" customWidth="1"/>
    <col min="14857" max="15102" width="8.875" style="787"/>
    <col min="15103" max="15103" width="8.5" style="787" customWidth="1"/>
    <col min="15104" max="15104" width="10" style="787" customWidth="1"/>
    <col min="15105" max="15105" width="41.375" style="787" customWidth="1"/>
    <col min="15106" max="15106" width="21.375" style="787" customWidth="1"/>
    <col min="15107" max="15107" width="24.5" style="787" customWidth="1"/>
    <col min="15108" max="15108" width="15.625" style="787" customWidth="1"/>
    <col min="15109" max="15109" width="9.375" style="787" customWidth="1"/>
    <col min="15110" max="15110" width="15.375" style="787" customWidth="1"/>
    <col min="15111" max="15111" width="20.125" style="787" customWidth="1"/>
    <col min="15112" max="15112" width="14.375" style="787" customWidth="1"/>
    <col min="15113" max="15358" width="8.875" style="787"/>
    <col min="15359" max="15359" width="8.5" style="787" customWidth="1"/>
    <col min="15360" max="15360" width="10" style="787" customWidth="1"/>
    <col min="15361" max="15361" width="41.375" style="787" customWidth="1"/>
    <col min="15362" max="15362" width="21.375" style="787" customWidth="1"/>
    <col min="15363" max="15363" width="24.5" style="787" customWidth="1"/>
    <col min="15364" max="15364" width="15.625" style="787" customWidth="1"/>
    <col min="15365" max="15365" width="9.375" style="787" customWidth="1"/>
    <col min="15366" max="15366" width="15.375" style="787" customWidth="1"/>
    <col min="15367" max="15367" width="20.125" style="787" customWidth="1"/>
    <col min="15368" max="15368" width="14.375" style="787" customWidth="1"/>
    <col min="15369" max="15614" width="8.875" style="787"/>
    <col min="15615" max="15615" width="8.5" style="787" customWidth="1"/>
    <col min="15616" max="15616" width="10" style="787" customWidth="1"/>
    <col min="15617" max="15617" width="41.375" style="787" customWidth="1"/>
    <col min="15618" max="15618" width="21.375" style="787" customWidth="1"/>
    <col min="15619" max="15619" width="24.5" style="787" customWidth="1"/>
    <col min="15620" max="15620" width="15.625" style="787" customWidth="1"/>
    <col min="15621" max="15621" width="9.375" style="787" customWidth="1"/>
    <col min="15622" max="15622" width="15.375" style="787" customWidth="1"/>
    <col min="15623" max="15623" width="20.125" style="787" customWidth="1"/>
    <col min="15624" max="15624" width="14.375" style="787" customWidth="1"/>
    <col min="15625" max="15870" width="8.875" style="787"/>
    <col min="15871" max="15871" width="8.5" style="787" customWidth="1"/>
    <col min="15872" max="15872" width="10" style="787" customWidth="1"/>
    <col min="15873" max="15873" width="41.375" style="787" customWidth="1"/>
    <col min="15874" max="15874" width="21.375" style="787" customWidth="1"/>
    <col min="15875" max="15875" width="24.5" style="787" customWidth="1"/>
    <col min="15876" max="15876" width="15.625" style="787" customWidth="1"/>
    <col min="15877" max="15877" width="9.375" style="787" customWidth="1"/>
    <col min="15878" max="15878" width="15.375" style="787" customWidth="1"/>
    <col min="15879" max="15879" width="20.125" style="787" customWidth="1"/>
    <col min="15880" max="15880" width="14.375" style="787" customWidth="1"/>
    <col min="15881" max="16126" width="8.875" style="787"/>
    <col min="16127" max="16127" width="8.5" style="787" customWidth="1"/>
    <col min="16128" max="16128" width="10" style="787" customWidth="1"/>
    <col min="16129" max="16129" width="41.375" style="787" customWidth="1"/>
    <col min="16130" max="16130" width="21.375" style="787" customWidth="1"/>
    <col min="16131" max="16131" width="24.5" style="787" customWidth="1"/>
    <col min="16132" max="16132" width="15.625" style="787" customWidth="1"/>
    <col min="16133" max="16133" width="9.375" style="787" customWidth="1"/>
    <col min="16134" max="16134" width="15.375" style="787" customWidth="1"/>
    <col min="16135" max="16135" width="20.125" style="787" customWidth="1"/>
    <col min="16136" max="16136" width="14.375" style="787" customWidth="1"/>
    <col min="16137" max="16382" width="8.875" style="787"/>
    <col min="16383" max="16384" width="9.125" style="787" customWidth="1"/>
  </cols>
  <sheetData>
    <row r="1" spans="1:8" ht="44.2" customHeight="1" x14ac:dyDescent="0.25">
      <c r="A1" s="1104">
        <v>174</v>
      </c>
      <c r="B1" s="786"/>
      <c r="C1" s="1107" t="s">
        <v>10783</v>
      </c>
      <c r="D1" s="1107"/>
      <c r="E1" s="1107"/>
      <c r="F1" s="1107"/>
      <c r="G1" s="1107"/>
      <c r="H1" s="1102" t="s">
        <v>10784</v>
      </c>
    </row>
    <row r="2" spans="1:8" ht="23.25" customHeight="1" x14ac:dyDescent="0.25">
      <c r="A2" s="1104"/>
      <c r="B2" s="786"/>
      <c r="C2" s="1105" t="s">
        <v>2</v>
      </c>
      <c r="D2" s="1106"/>
      <c r="E2" s="788" t="s">
        <v>309</v>
      </c>
      <c r="F2" s="788" t="s">
        <v>310</v>
      </c>
      <c r="G2" s="789" t="s">
        <v>10785</v>
      </c>
      <c r="H2" s="1102"/>
    </row>
    <row r="3" spans="1:8" ht="26.35" customHeight="1" x14ac:dyDescent="0.25">
      <c r="A3" s="1104"/>
      <c r="B3" s="786"/>
      <c r="C3" s="790" t="s">
        <v>311</v>
      </c>
      <c r="D3" s="790" t="s">
        <v>312</v>
      </c>
      <c r="E3" s="790" t="s">
        <v>10786</v>
      </c>
      <c r="F3" s="791">
        <v>42004</v>
      </c>
      <c r="G3" s="790" t="s">
        <v>313</v>
      </c>
      <c r="H3" s="1102"/>
    </row>
    <row r="4" spans="1:8" x14ac:dyDescent="0.25">
      <c r="A4" s="1104"/>
      <c r="B4" s="786"/>
      <c r="C4" s="792"/>
      <c r="D4" s="793"/>
      <c r="E4" s="793"/>
      <c r="F4" s="793"/>
      <c r="G4" s="901"/>
      <c r="H4" s="1102"/>
    </row>
    <row r="5" spans="1:8" ht="25.2" customHeight="1" x14ac:dyDescent="0.25">
      <c r="A5" s="1104"/>
      <c r="B5" s="786"/>
      <c r="C5" s="794" t="s">
        <v>314</v>
      </c>
      <c r="D5" s="794" t="s">
        <v>5969</v>
      </c>
      <c r="E5" s="795">
        <v>359010795.90999997</v>
      </c>
      <c r="F5" s="795">
        <v>357474955.17000002</v>
      </c>
      <c r="G5" s="796">
        <f>F5-E5</f>
        <v>-1535840.7399999499</v>
      </c>
      <c r="H5" s="1102"/>
    </row>
    <row r="6" spans="1:8" ht="25.2" customHeight="1" x14ac:dyDescent="0.25">
      <c r="A6" s="1104"/>
      <c r="B6" s="786"/>
      <c r="C6" s="797" t="s">
        <v>316</v>
      </c>
      <c r="D6" s="797" t="s">
        <v>317</v>
      </c>
      <c r="E6" s="798">
        <v>242966847.28999999</v>
      </c>
      <c r="F6" s="798">
        <v>269044423.95999998</v>
      </c>
      <c r="G6" s="799">
        <f>F6-E6</f>
        <v>26077576.669999987</v>
      </c>
      <c r="H6" s="1102"/>
    </row>
    <row r="7" spans="1:8" ht="25.2" customHeight="1" x14ac:dyDescent="0.25">
      <c r="A7" s="1104"/>
      <c r="B7" s="786"/>
      <c r="C7" s="797" t="s">
        <v>318</v>
      </c>
      <c r="D7" s="797" t="s">
        <v>319</v>
      </c>
      <c r="E7" s="798">
        <v>100810710.75</v>
      </c>
      <c r="F7" s="798">
        <v>108583322.84</v>
      </c>
      <c r="G7" s="799">
        <f>F7-E7</f>
        <v>7772612.0900000036</v>
      </c>
      <c r="H7" s="1102"/>
    </row>
    <row r="8" spans="1:8" ht="25.2" customHeight="1" x14ac:dyDescent="0.25">
      <c r="A8" s="1104"/>
      <c r="B8" s="786"/>
      <c r="C8" s="800" t="s">
        <v>320</v>
      </c>
      <c r="D8" s="800" t="s">
        <v>321</v>
      </c>
      <c r="E8" s="801">
        <v>91910710.75</v>
      </c>
      <c r="F8" s="801">
        <v>98727401.379999995</v>
      </c>
      <c r="G8" s="802">
        <f>F8-E8</f>
        <v>6816690.6299999952</v>
      </c>
      <c r="H8" s="1102"/>
    </row>
    <row r="9" spans="1:8" ht="25.2" customHeight="1" x14ac:dyDescent="0.25">
      <c r="A9" s="1104"/>
      <c r="B9" s="786"/>
      <c r="C9" s="800" t="s">
        <v>322</v>
      </c>
      <c r="D9" s="800" t="s">
        <v>255</v>
      </c>
      <c r="E9" s="801">
        <v>8900000</v>
      </c>
      <c r="F9" s="801">
        <v>9855921.4600000009</v>
      </c>
      <c r="G9" s="802">
        <f>F9-E9</f>
        <v>955921.46000000089</v>
      </c>
      <c r="H9" s="1102"/>
    </row>
    <row r="10" spans="1:8" ht="25.2" customHeight="1" x14ac:dyDescent="0.25">
      <c r="A10" s="1104"/>
      <c r="B10" s="786"/>
      <c r="C10" s="797" t="s">
        <v>324</v>
      </c>
      <c r="D10" s="797" t="s">
        <v>1283</v>
      </c>
      <c r="E10" s="798">
        <v>17824269.59</v>
      </c>
      <c r="F10" s="798">
        <v>19929387.850000001</v>
      </c>
      <c r="G10" s="799">
        <f t="shared" ref="G10:G68" si="0">F10-E10</f>
        <v>2105118.2600000016</v>
      </c>
      <c r="H10" s="1102"/>
    </row>
    <row r="11" spans="1:8" ht="25.2" customHeight="1" x14ac:dyDescent="0.25">
      <c r="A11" s="1104"/>
      <c r="B11" s="786"/>
      <c r="C11" s="800" t="s">
        <v>325</v>
      </c>
      <c r="D11" s="800" t="s">
        <v>243</v>
      </c>
      <c r="E11" s="801">
        <v>10209275.030000001</v>
      </c>
      <c r="F11" s="801">
        <v>12179374.42</v>
      </c>
      <c r="G11" s="802">
        <f t="shared" si="0"/>
        <v>1970099.3899999987</v>
      </c>
      <c r="H11" s="1102"/>
    </row>
    <row r="12" spans="1:8" ht="25.2" customHeight="1" x14ac:dyDescent="0.25">
      <c r="A12" s="1104"/>
      <c r="B12" s="786"/>
      <c r="C12" s="800" t="s">
        <v>326</v>
      </c>
      <c r="D12" s="803" t="s">
        <v>245</v>
      </c>
      <c r="E12" s="801">
        <v>2254989.88</v>
      </c>
      <c r="F12" s="801">
        <v>2760011.69</v>
      </c>
      <c r="G12" s="802">
        <f t="shared" si="0"/>
        <v>505021.81000000006</v>
      </c>
      <c r="H12" s="1102"/>
    </row>
    <row r="13" spans="1:8" ht="25.2" customHeight="1" x14ac:dyDescent="0.25">
      <c r="A13" s="1104"/>
      <c r="B13" s="786"/>
      <c r="C13" s="800" t="s">
        <v>5971</v>
      </c>
      <c r="D13" s="803" t="s">
        <v>2485</v>
      </c>
      <c r="E13" s="801">
        <v>167229</v>
      </c>
      <c r="F13" s="801">
        <v>196814.68</v>
      </c>
      <c r="G13" s="802">
        <f t="shared" si="0"/>
        <v>29585.679999999993</v>
      </c>
      <c r="H13" s="1102"/>
    </row>
    <row r="14" spans="1:8" ht="25.2" customHeight="1" x14ac:dyDescent="0.25">
      <c r="A14" s="1104"/>
      <c r="B14" s="786"/>
      <c r="C14" s="800" t="s">
        <v>328</v>
      </c>
      <c r="D14" s="800" t="s">
        <v>296</v>
      </c>
      <c r="E14" s="801">
        <v>2267829.35</v>
      </c>
      <c r="F14" s="801">
        <v>2031706.14</v>
      </c>
      <c r="G14" s="802">
        <f t="shared" si="0"/>
        <v>-236123.2100000002</v>
      </c>
      <c r="H14" s="1102"/>
    </row>
    <row r="15" spans="1:8" ht="25.2" customHeight="1" x14ac:dyDescent="0.25">
      <c r="A15" s="1104"/>
      <c r="B15" s="786"/>
      <c r="C15" s="800" t="s">
        <v>330</v>
      </c>
      <c r="D15" s="800" t="s">
        <v>331</v>
      </c>
      <c r="E15" s="801">
        <v>2924946.33</v>
      </c>
      <c r="F15" s="801">
        <v>2761480.92</v>
      </c>
      <c r="G15" s="802">
        <f t="shared" si="0"/>
        <v>-163465.41000000015</v>
      </c>
      <c r="H15" s="1102"/>
    </row>
    <row r="16" spans="1:8" ht="25.2" customHeight="1" x14ac:dyDescent="0.25">
      <c r="A16" s="1104"/>
      <c r="B16" s="786"/>
      <c r="C16" s="797" t="s">
        <v>333</v>
      </c>
      <c r="D16" s="797" t="s">
        <v>334</v>
      </c>
      <c r="E16" s="798">
        <v>28000000</v>
      </c>
      <c r="F16" s="798">
        <v>28000000</v>
      </c>
      <c r="G16" s="799">
        <f t="shared" si="0"/>
        <v>0</v>
      </c>
      <c r="H16" s="1102"/>
    </row>
    <row r="17" spans="1:8" ht="25.2" customHeight="1" x14ac:dyDescent="0.25">
      <c r="A17" s="1104"/>
      <c r="B17" s="786"/>
      <c r="C17" s="800" t="s">
        <v>335</v>
      </c>
      <c r="D17" s="800" t="s">
        <v>1284</v>
      </c>
      <c r="E17" s="801">
        <v>28000000</v>
      </c>
      <c r="F17" s="801">
        <v>28000000</v>
      </c>
      <c r="G17" s="802">
        <f t="shared" si="0"/>
        <v>0</v>
      </c>
      <c r="H17" s="1102"/>
    </row>
    <row r="18" spans="1:8" ht="25.2" customHeight="1" x14ac:dyDescent="0.25">
      <c r="A18" s="1104"/>
      <c r="B18" s="786"/>
      <c r="C18" s="797" t="s">
        <v>337</v>
      </c>
      <c r="D18" s="797" t="s">
        <v>1285</v>
      </c>
      <c r="E18" s="798">
        <v>65299866.949999996</v>
      </c>
      <c r="F18" s="798">
        <v>81476933.269999996</v>
      </c>
      <c r="G18" s="799">
        <f t="shared" si="0"/>
        <v>16177066.32</v>
      </c>
      <c r="H18" s="1102"/>
    </row>
    <row r="19" spans="1:8" ht="25.2" customHeight="1" x14ac:dyDescent="0.25">
      <c r="A19" s="1104"/>
      <c r="B19" s="786"/>
      <c r="C19" s="800" t="s">
        <v>338</v>
      </c>
      <c r="D19" s="803" t="s">
        <v>1286</v>
      </c>
      <c r="E19" s="801">
        <v>35811015.439999998</v>
      </c>
      <c r="F19" s="801">
        <v>46686271.469999999</v>
      </c>
      <c r="G19" s="802">
        <f t="shared" si="0"/>
        <v>10875256.030000001</v>
      </c>
      <c r="H19" s="1102"/>
    </row>
    <row r="20" spans="1:8" ht="25.2" customHeight="1" x14ac:dyDescent="0.25">
      <c r="A20" s="1104"/>
      <c r="B20" s="786"/>
      <c r="C20" s="800" t="s">
        <v>339</v>
      </c>
      <c r="D20" s="800" t="s">
        <v>1287</v>
      </c>
      <c r="E20" s="801">
        <v>28947308.780000001</v>
      </c>
      <c r="F20" s="801">
        <v>32547492.84</v>
      </c>
      <c r="G20" s="802">
        <f t="shared" si="0"/>
        <v>3600184.0599999987</v>
      </c>
      <c r="H20" s="1102"/>
    </row>
    <row r="21" spans="1:8" ht="20.149999999999999" customHeight="1" x14ac:dyDescent="0.25">
      <c r="A21" s="1104"/>
      <c r="B21" s="804"/>
      <c r="C21" s="800" t="s">
        <v>340</v>
      </c>
      <c r="D21" s="800" t="s">
        <v>341</v>
      </c>
      <c r="E21" s="801">
        <v>541542.73</v>
      </c>
      <c r="F21" s="801">
        <v>2243168.96</v>
      </c>
      <c r="G21" s="802">
        <f t="shared" si="0"/>
        <v>1701626.23</v>
      </c>
      <c r="H21" s="1102"/>
    </row>
    <row r="22" spans="1:8" ht="25.2" customHeight="1" x14ac:dyDescent="0.25">
      <c r="A22" s="1104"/>
      <c r="B22" s="804"/>
      <c r="C22" s="797" t="s">
        <v>342</v>
      </c>
      <c r="D22" s="797" t="s">
        <v>343</v>
      </c>
      <c r="E22" s="798">
        <v>32000</v>
      </c>
      <c r="F22" s="798">
        <v>54780</v>
      </c>
      <c r="G22" s="799">
        <f t="shared" si="0"/>
        <v>22780</v>
      </c>
      <c r="H22" s="1102"/>
    </row>
    <row r="23" spans="1:8" ht="25.2" customHeight="1" x14ac:dyDescent="0.25">
      <c r="A23" s="1104"/>
      <c r="B23" s="804"/>
      <c r="C23" s="800" t="s">
        <v>344</v>
      </c>
      <c r="D23" s="800" t="s">
        <v>345</v>
      </c>
      <c r="E23" s="801">
        <v>0</v>
      </c>
      <c r="F23" s="801">
        <v>19780</v>
      </c>
      <c r="G23" s="802">
        <f t="shared" si="0"/>
        <v>19780</v>
      </c>
      <c r="H23" s="1102"/>
    </row>
    <row r="24" spans="1:8" ht="25.2" customHeight="1" x14ac:dyDescent="0.25">
      <c r="A24" s="1104"/>
      <c r="B24" s="804"/>
      <c r="C24" s="800" t="s">
        <v>348</v>
      </c>
      <c r="D24" s="800" t="s">
        <v>307</v>
      </c>
      <c r="E24" s="801">
        <v>22000</v>
      </c>
      <c r="F24" s="801">
        <v>22000</v>
      </c>
      <c r="G24" s="802">
        <f t="shared" si="0"/>
        <v>0</v>
      </c>
      <c r="H24" s="1102"/>
    </row>
    <row r="25" spans="1:8" ht="25.2" customHeight="1" x14ac:dyDescent="0.25">
      <c r="A25" s="1104"/>
      <c r="B25" s="804"/>
      <c r="C25" s="800" t="s">
        <v>349</v>
      </c>
      <c r="D25" s="803" t="s">
        <v>270</v>
      </c>
      <c r="E25" s="801">
        <v>10000</v>
      </c>
      <c r="F25" s="801">
        <v>10000</v>
      </c>
      <c r="G25" s="802">
        <f t="shared" si="0"/>
        <v>0</v>
      </c>
      <c r="H25" s="1102"/>
    </row>
    <row r="26" spans="1:8" ht="25.2" customHeight="1" x14ac:dyDescent="0.25">
      <c r="A26" s="1104"/>
      <c r="B26" s="804"/>
      <c r="C26" s="800" t="s">
        <v>350</v>
      </c>
      <c r="D26" s="800" t="s">
        <v>351</v>
      </c>
      <c r="E26" s="801">
        <v>0</v>
      </c>
      <c r="F26" s="801">
        <v>3000</v>
      </c>
      <c r="G26" s="802">
        <f t="shared" si="0"/>
        <v>3000</v>
      </c>
      <c r="H26" s="1102"/>
    </row>
    <row r="27" spans="1:8" ht="25.2" customHeight="1" x14ac:dyDescent="0.25">
      <c r="A27" s="1104"/>
      <c r="B27" s="804"/>
      <c r="C27" s="797" t="s">
        <v>352</v>
      </c>
      <c r="D27" s="797" t="s">
        <v>1288</v>
      </c>
      <c r="E27" s="798">
        <v>31000000</v>
      </c>
      <c r="F27" s="798">
        <v>31000000</v>
      </c>
      <c r="G27" s="799">
        <f>F27-E27</f>
        <v>0</v>
      </c>
      <c r="H27" s="1102"/>
    </row>
    <row r="28" spans="1:8" ht="25.2" customHeight="1" x14ac:dyDescent="0.25">
      <c r="A28" s="1104"/>
      <c r="B28" s="804"/>
      <c r="C28" s="800" t="s">
        <v>353</v>
      </c>
      <c r="D28" s="800" t="s">
        <v>1289</v>
      </c>
      <c r="E28" s="801">
        <v>31000000</v>
      </c>
      <c r="F28" s="801">
        <v>31000000</v>
      </c>
      <c r="G28" s="802">
        <f>F28-E28</f>
        <v>0</v>
      </c>
      <c r="H28" s="1102"/>
    </row>
    <row r="29" spans="1:8" ht="25.2" customHeight="1" x14ac:dyDescent="0.25">
      <c r="A29" s="1103">
        <v>175</v>
      </c>
      <c r="B29" s="804"/>
      <c r="C29" s="1105" t="s">
        <v>2</v>
      </c>
      <c r="D29" s="1106"/>
      <c r="E29" s="788" t="s">
        <v>309</v>
      </c>
      <c r="F29" s="788" t="s">
        <v>310</v>
      </c>
      <c r="G29" s="789" t="s">
        <v>10785</v>
      </c>
    </row>
    <row r="30" spans="1:8" ht="25.2" customHeight="1" x14ac:dyDescent="0.25">
      <c r="A30" s="1103"/>
      <c r="B30" s="804"/>
      <c r="C30" s="790" t="s">
        <v>311</v>
      </c>
      <c r="D30" s="790" t="s">
        <v>312</v>
      </c>
      <c r="E30" s="790" t="s">
        <v>10786</v>
      </c>
      <c r="F30" s="791">
        <v>42004</v>
      </c>
      <c r="G30" s="790" t="s">
        <v>313</v>
      </c>
    </row>
    <row r="31" spans="1:8" ht="25.2" customHeight="1" x14ac:dyDescent="0.25">
      <c r="A31" s="1103"/>
      <c r="B31" s="804"/>
      <c r="C31" s="792"/>
      <c r="D31" s="793"/>
      <c r="E31" s="793"/>
      <c r="F31" s="793"/>
      <c r="G31" s="901"/>
    </row>
    <row r="32" spans="1:8" ht="25.2" customHeight="1" x14ac:dyDescent="0.25">
      <c r="A32" s="1103"/>
      <c r="B32" s="804"/>
      <c r="C32" s="797" t="s">
        <v>354</v>
      </c>
      <c r="D32" s="797" t="s">
        <v>355</v>
      </c>
      <c r="E32" s="798">
        <v>314129937.38</v>
      </c>
      <c r="F32" s="798">
        <v>343477784.22000003</v>
      </c>
      <c r="G32" s="799">
        <f t="shared" si="0"/>
        <v>29347846.840000033</v>
      </c>
    </row>
    <row r="33" spans="1:7" ht="25.2" customHeight="1" x14ac:dyDescent="0.25">
      <c r="A33" s="1103"/>
      <c r="B33" s="804"/>
      <c r="C33" s="797" t="s">
        <v>356</v>
      </c>
      <c r="D33" s="797" t="s">
        <v>357</v>
      </c>
      <c r="E33" s="798">
        <v>314129937.38</v>
      </c>
      <c r="F33" s="798">
        <v>343477784.22000003</v>
      </c>
      <c r="G33" s="799">
        <f t="shared" si="0"/>
        <v>29347846.840000033</v>
      </c>
    </row>
    <row r="34" spans="1:7" ht="25.2" customHeight="1" x14ac:dyDescent="0.25">
      <c r="A34" s="1103"/>
      <c r="B34" s="804"/>
      <c r="C34" s="800" t="s">
        <v>358</v>
      </c>
      <c r="D34" s="803" t="s">
        <v>1290</v>
      </c>
      <c r="E34" s="801">
        <v>270162895</v>
      </c>
      <c r="F34" s="801">
        <v>298317750</v>
      </c>
      <c r="G34" s="802">
        <f t="shared" si="0"/>
        <v>28154855</v>
      </c>
    </row>
    <row r="35" spans="1:7" ht="25.2" customHeight="1" x14ac:dyDescent="0.25">
      <c r="A35" s="1103"/>
      <c r="B35" s="804"/>
      <c r="C35" s="800" t="s">
        <v>359</v>
      </c>
      <c r="D35" s="800" t="s">
        <v>272</v>
      </c>
      <c r="E35" s="801">
        <v>0</v>
      </c>
      <c r="F35" s="801">
        <v>0</v>
      </c>
      <c r="G35" s="802">
        <f t="shared" si="0"/>
        <v>0</v>
      </c>
    </row>
    <row r="36" spans="1:7" ht="25.2" customHeight="1" x14ac:dyDescent="0.25">
      <c r="A36" s="1103"/>
      <c r="B36" s="804"/>
      <c r="C36" s="800" t="s">
        <v>361</v>
      </c>
      <c r="D36" s="800" t="s">
        <v>2090</v>
      </c>
      <c r="E36" s="801">
        <v>8160000</v>
      </c>
      <c r="F36" s="801">
        <v>8243325.2199999997</v>
      </c>
      <c r="G36" s="802">
        <f t="shared" si="0"/>
        <v>83325.219999999739</v>
      </c>
    </row>
    <row r="37" spans="1:7" ht="25.2" customHeight="1" x14ac:dyDescent="0.25">
      <c r="A37" s="1103"/>
      <c r="B37" s="804"/>
      <c r="C37" s="800" t="s">
        <v>362</v>
      </c>
      <c r="D37" s="800" t="s">
        <v>1291</v>
      </c>
      <c r="E37" s="801">
        <v>1700000</v>
      </c>
      <c r="F37" s="801">
        <v>1930581</v>
      </c>
      <c r="G37" s="802">
        <f t="shared" si="0"/>
        <v>230581</v>
      </c>
    </row>
    <row r="38" spans="1:7" ht="25.2" customHeight="1" x14ac:dyDescent="0.25">
      <c r="A38" s="1103"/>
      <c r="B38" s="805"/>
      <c r="C38" s="800" t="s">
        <v>363</v>
      </c>
      <c r="D38" s="800" t="s">
        <v>364</v>
      </c>
      <c r="E38" s="801">
        <v>31000000</v>
      </c>
      <c r="F38" s="801">
        <v>31000000</v>
      </c>
      <c r="G38" s="802">
        <f t="shared" si="0"/>
        <v>0</v>
      </c>
    </row>
    <row r="39" spans="1:7" ht="25.2" customHeight="1" x14ac:dyDescent="0.25">
      <c r="A39" s="1103"/>
      <c r="B39" s="805"/>
      <c r="C39" s="800" t="s">
        <v>365</v>
      </c>
      <c r="D39" s="800" t="s">
        <v>1292</v>
      </c>
      <c r="E39" s="801">
        <v>800000</v>
      </c>
      <c r="F39" s="801">
        <v>800000</v>
      </c>
      <c r="G39" s="802">
        <f t="shared" si="0"/>
        <v>0</v>
      </c>
    </row>
    <row r="40" spans="1:7" ht="25.2" customHeight="1" x14ac:dyDescent="0.25">
      <c r="A40" s="1103"/>
      <c r="B40" s="805"/>
      <c r="C40" s="800" t="s">
        <v>366</v>
      </c>
      <c r="D40" s="800" t="s">
        <v>2091</v>
      </c>
      <c r="E40" s="801">
        <v>1662051.3900000001</v>
      </c>
      <c r="F40" s="801">
        <v>2140426.39</v>
      </c>
      <c r="G40" s="802">
        <f t="shared" si="0"/>
        <v>478375</v>
      </c>
    </row>
    <row r="41" spans="1:7" ht="25.2" customHeight="1" x14ac:dyDescent="0.25">
      <c r="A41" s="1103"/>
      <c r="B41" s="805"/>
      <c r="C41" s="800" t="s">
        <v>367</v>
      </c>
      <c r="D41" s="800" t="s">
        <v>368</v>
      </c>
      <c r="E41" s="801">
        <v>644990.99</v>
      </c>
      <c r="F41" s="801">
        <v>1045701.61</v>
      </c>
      <c r="G41" s="802">
        <f t="shared" si="0"/>
        <v>400710.62</v>
      </c>
    </row>
    <row r="42" spans="1:7" ht="25.2" customHeight="1" x14ac:dyDescent="0.25">
      <c r="A42" s="1103"/>
      <c r="B42" s="805"/>
      <c r="C42" s="797" t="s">
        <v>369</v>
      </c>
      <c r="D42" s="797" t="s">
        <v>370</v>
      </c>
      <c r="E42" s="798">
        <v>40433248.230000004</v>
      </c>
      <c r="F42" s="798">
        <v>71600213.530000001</v>
      </c>
      <c r="G42" s="799">
        <f t="shared" si="0"/>
        <v>31166965.299999997</v>
      </c>
    </row>
    <row r="43" spans="1:7" ht="25.2" customHeight="1" x14ac:dyDescent="0.25">
      <c r="A43" s="1103"/>
      <c r="B43" s="805"/>
      <c r="C43" s="797" t="s">
        <v>371</v>
      </c>
      <c r="D43" s="797" t="s">
        <v>370</v>
      </c>
      <c r="E43" s="798">
        <v>40433248.230000004</v>
      </c>
      <c r="F43" s="798">
        <v>71600213.530000001</v>
      </c>
      <c r="G43" s="799">
        <f t="shared" si="0"/>
        <v>31166965.299999997</v>
      </c>
    </row>
    <row r="44" spans="1:7" ht="25.2" customHeight="1" x14ac:dyDescent="0.25">
      <c r="A44" s="1103"/>
      <c r="B44" s="805"/>
      <c r="C44" s="803" t="s">
        <v>372</v>
      </c>
      <c r="D44" s="800" t="s">
        <v>373</v>
      </c>
      <c r="E44" s="801">
        <v>31447848.619999997</v>
      </c>
      <c r="F44" s="801">
        <v>59902974.68</v>
      </c>
      <c r="G44" s="802">
        <f t="shared" si="0"/>
        <v>28455126.060000002</v>
      </c>
    </row>
    <row r="45" spans="1:7" ht="25.2" customHeight="1" x14ac:dyDescent="0.25">
      <c r="A45" s="1103"/>
      <c r="B45" s="805"/>
      <c r="C45" s="800" t="s">
        <v>374</v>
      </c>
      <c r="D45" s="800" t="s">
        <v>375</v>
      </c>
      <c r="E45" s="801">
        <v>8985399.6099999994</v>
      </c>
      <c r="F45" s="801">
        <v>11697238.85</v>
      </c>
      <c r="G45" s="802">
        <f t="shared" si="0"/>
        <v>2711839.24</v>
      </c>
    </row>
    <row r="46" spans="1:7" ht="25.2" customHeight="1" x14ac:dyDescent="0.25">
      <c r="A46" s="1103"/>
      <c r="B46" s="786"/>
      <c r="C46" s="797" t="s">
        <v>376</v>
      </c>
      <c r="D46" s="797" t="s">
        <v>377</v>
      </c>
      <c r="E46" s="798">
        <v>207862145.16999999</v>
      </c>
      <c r="F46" s="798">
        <v>210652895.63999999</v>
      </c>
      <c r="G46" s="799">
        <f t="shared" si="0"/>
        <v>2790750.4699999988</v>
      </c>
    </row>
    <row r="47" spans="1:7" ht="25.2" customHeight="1" x14ac:dyDescent="0.25">
      <c r="A47" s="1103"/>
      <c r="B47" s="786"/>
      <c r="C47" s="797" t="s">
        <v>378</v>
      </c>
      <c r="D47" s="797" t="s">
        <v>1293</v>
      </c>
      <c r="E47" s="798">
        <v>207862145.16999999</v>
      </c>
      <c r="F47" s="798">
        <v>210652895.63999999</v>
      </c>
      <c r="G47" s="799">
        <f t="shared" si="0"/>
        <v>2790750.4699999988</v>
      </c>
    </row>
    <row r="48" spans="1:7" ht="25.2" customHeight="1" x14ac:dyDescent="0.25">
      <c r="A48" s="1103"/>
      <c r="B48" s="786"/>
      <c r="C48" s="800" t="s">
        <v>379</v>
      </c>
      <c r="D48" s="800" t="s">
        <v>283</v>
      </c>
      <c r="E48" s="801">
        <v>63049760</v>
      </c>
      <c r="F48" s="801">
        <v>65754674.170000002</v>
      </c>
      <c r="G48" s="802">
        <f t="shared" si="0"/>
        <v>2704914.1700000018</v>
      </c>
    </row>
    <row r="49" spans="1:7" ht="25.2" customHeight="1" x14ac:dyDescent="0.25">
      <c r="A49" s="1103"/>
      <c r="B49" s="786"/>
      <c r="C49" s="800" t="s">
        <v>381</v>
      </c>
      <c r="D49" s="800" t="s">
        <v>285</v>
      </c>
      <c r="E49" s="801">
        <v>122444000</v>
      </c>
      <c r="F49" s="801">
        <v>122534202.40000001</v>
      </c>
      <c r="G49" s="802">
        <f t="shared" si="0"/>
        <v>90202.40000000596</v>
      </c>
    </row>
    <row r="50" spans="1:7" ht="25.2" customHeight="1" x14ac:dyDescent="0.25">
      <c r="A50" s="1103"/>
      <c r="B50" s="786"/>
      <c r="C50" s="800" t="s">
        <v>383</v>
      </c>
      <c r="D50" s="800" t="s">
        <v>384</v>
      </c>
      <c r="E50" s="801">
        <v>26198.66</v>
      </c>
      <c r="F50" s="801">
        <v>21288.19</v>
      </c>
      <c r="G50" s="802">
        <f t="shared" si="0"/>
        <v>-4910.4700000000012</v>
      </c>
    </row>
    <row r="51" spans="1:7" ht="25.2" customHeight="1" x14ac:dyDescent="0.25">
      <c r="A51" s="1103"/>
      <c r="B51" s="786"/>
      <c r="C51" s="800" t="s">
        <v>385</v>
      </c>
      <c r="D51" s="800" t="s">
        <v>386</v>
      </c>
      <c r="E51" s="801">
        <v>304329</v>
      </c>
      <c r="F51" s="801">
        <v>304829</v>
      </c>
      <c r="G51" s="802">
        <f t="shared" si="0"/>
        <v>500</v>
      </c>
    </row>
    <row r="52" spans="1:7" ht="25.2" customHeight="1" x14ac:dyDescent="0.25">
      <c r="A52" s="1103"/>
      <c r="B52" s="786"/>
      <c r="C52" s="800" t="s">
        <v>387</v>
      </c>
      <c r="D52" s="800" t="s">
        <v>288</v>
      </c>
      <c r="E52" s="801">
        <v>22037857.510000002</v>
      </c>
      <c r="F52" s="801">
        <v>22037901.879999999</v>
      </c>
      <c r="G52" s="802">
        <f t="shared" si="0"/>
        <v>44.369999997317791</v>
      </c>
    </row>
    <row r="53" spans="1:7" ht="25.2" customHeight="1" x14ac:dyDescent="0.25">
      <c r="A53" s="1103"/>
      <c r="B53" s="786"/>
      <c r="C53" s="797" t="s">
        <v>388</v>
      </c>
      <c r="D53" s="797" t="s">
        <v>389</v>
      </c>
      <c r="E53" s="798">
        <v>58000</v>
      </c>
      <c r="F53" s="798">
        <v>58000</v>
      </c>
      <c r="G53" s="799">
        <f>F53-E53</f>
        <v>0</v>
      </c>
    </row>
    <row r="54" spans="1:7" ht="25.2" customHeight="1" x14ac:dyDescent="0.25">
      <c r="A54" s="1103"/>
      <c r="B54" s="786"/>
      <c r="C54" s="797" t="s">
        <v>390</v>
      </c>
      <c r="D54" s="797" t="s">
        <v>389</v>
      </c>
      <c r="E54" s="798">
        <v>58000</v>
      </c>
      <c r="F54" s="798">
        <v>58000</v>
      </c>
      <c r="G54" s="799">
        <f>F54-E54</f>
        <v>0</v>
      </c>
    </row>
    <row r="55" spans="1:7" ht="25.2" customHeight="1" x14ac:dyDescent="0.25">
      <c r="A55" s="1103"/>
      <c r="B55" s="786"/>
      <c r="C55" s="800" t="s">
        <v>391</v>
      </c>
      <c r="D55" s="800" t="s">
        <v>392</v>
      </c>
      <c r="E55" s="801">
        <v>58000</v>
      </c>
      <c r="F55" s="801">
        <v>58000</v>
      </c>
      <c r="G55" s="802">
        <f>F55-E55</f>
        <v>0</v>
      </c>
    </row>
    <row r="56" spans="1:7" s="811" customFormat="1" ht="25.2" customHeight="1" x14ac:dyDescent="0.25">
      <c r="A56" s="1103"/>
      <c r="B56" s="868"/>
      <c r="C56" s="869"/>
      <c r="D56" s="869"/>
      <c r="E56" s="870"/>
      <c r="F56" s="870"/>
      <c r="G56" s="870"/>
    </row>
    <row r="57" spans="1:7" ht="25.2" customHeight="1" x14ac:dyDescent="0.25">
      <c r="A57" s="1104">
        <v>176</v>
      </c>
      <c r="B57" s="786"/>
      <c r="C57" s="896" t="s">
        <v>394</v>
      </c>
      <c r="D57" s="897"/>
      <c r="E57" s="899"/>
      <c r="F57" s="899"/>
      <c r="G57" s="899"/>
    </row>
    <row r="58" spans="1:7" ht="25.2" customHeight="1" x14ac:dyDescent="0.25">
      <c r="A58" s="1104"/>
      <c r="B58" s="786"/>
      <c r="C58" s="1105" t="s">
        <v>2</v>
      </c>
      <c r="D58" s="1106"/>
      <c r="E58" s="788" t="s">
        <v>309</v>
      </c>
      <c r="F58" s="788" t="s">
        <v>310</v>
      </c>
      <c r="G58" s="789" t="s">
        <v>10785</v>
      </c>
    </row>
    <row r="59" spans="1:7" ht="25.2" customHeight="1" x14ac:dyDescent="0.25">
      <c r="A59" s="1104"/>
      <c r="B59" s="786"/>
      <c r="C59" s="790" t="s">
        <v>311</v>
      </c>
      <c r="D59" s="790" t="s">
        <v>312</v>
      </c>
      <c r="E59" s="790" t="s">
        <v>10786</v>
      </c>
      <c r="F59" s="791">
        <v>42004</v>
      </c>
      <c r="G59" s="790" t="s">
        <v>313</v>
      </c>
    </row>
    <row r="60" spans="1:7" ht="25.2" customHeight="1" x14ac:dyDescent="0.25">
      <c r="A60" s="1104"/>
      <c r="B60" s="786"/>
      <c r="C60" s="792"/>
      <c r="D60" s="793"/>
      <c r="E60" s="793"/>
      <c r="F60" s="793"/>
      <c r="G60" s="901"/>
    </row>
    <row r="61" spans="1:7" ht="25.2" customHeight="1" x14ac:dyDescent="0.25">
      <c r="A61" s="1104"/>
      <c r="B61" s="786"/>
      <c r="C61" s="794" t="s">
        <v>395</v>
      </c>
      <c r="D61" s="794" t="s">
        <v>317</v>
      </c>
      <c r="E61" s="798">
        <f>E6</f>
        <v>242966847.28999999</v>
      </c>
      <c r="F61" s="798">
        <f>F6</f>
        <v>269044423.95999998</v>
      </c>
      <c r="G61" s="799">
        <f t="shared" si="0"/>
        <v>26077576.669999987</v>
      </c>
    </row>
    <row r="62" spans="1:7" ht="25.2" customHeight="1" x14ac:dyDescent="0.25">
      <c r="A62" s="1104"/>
      <c r="B62" s="786"/>
      <c r="C62" s="794" t="s">
        <v>396</v>
      </c>
      <c r="D62" s="794" t="s">
        <v>355</v>
      </c>
      <c r="E62" s="798">
        <f>E33</f>
        <v>314129937.38</v>
      </c>
      <c r="F62" s="798">
        <f>F33</f>
        <v>343477784.22000003</v>
      </c>
      <c r="G62" s="799">
        <f t="shared" si="0"/>
        <v>29347846.840000033</v>
      </c>
    </row>
    <row r="63" spans="1:7" ht="25.2" customHeight="1" x14ac:dyDescent="0.25">
      <c r="A63" s="1104"/>
      <c r="B63" s="786"/>
      <c r="C63" s="794" t="s">
        <v>397</v>
      </c>
      <c r="D63" s="794" t="s">
        <v>370</v>
      </c>
      <c r="E63" s="798">
        <f>E42</f>
        <v>40433248.230000004</v>
      </c>
      <c r="F63" s="798">
        <f>F42</f>
        <v>71600213.530000001</v>
      </c>
      <c r="G63" s="799">
        <f t="shared" si="0"/>
        <v>31166965.299999997</v>
      </c>
    </row>
    <row r="64" spans="1:7" ht="25.2" customHeight="1" x14ac:dyDescent="0.25">
      <c r="A64" s="1104"/>
      <c r="B64" s="786"/>
      <c r="C64" s="794" t="s">
        <v>398</v>
      </c>
      <c r="D64" s="794" t="s">
        <v>377</v>
      </c>
      <c r="E64" s="798">
        <f>E46</f>
        <v>207862145.16999999</v>
      </c>
      <c r="F64" s="798">
        <f>F46</f>
        <v>210652895.63999999</v>
      </c>
      <c r="G64" s="799">
        <f t="shared" si="0"/>
        <v>2790750.4699999988</v>
      </c>
    </row>
    <row r="65" spans="1:7" ht="25.2" customHeight="1" x14ac:dyDescent="0.25">
      <c r="A65" s="1104"/>
      <c r="C65" s="794" t="s">
        <v>399</v>
      </c>
      <c r="D65" s="794" t="s">
        <v>400</v>
      </c>
      <c r="E65" s="798">
        <f>E53</f>
        <v>58000</v>
      </c>
      <c r="F65" s="798">
        <f>F53</f>
        <v>58000</v>
      </c>
      <c r="G65" s="799">
        <f t="shared" si="0"/>
        <v>0</v>
      </c>
    </row>
    <row r="66" spans="1:7" ht="25.2" customHeight="1" x14ac:dyDescent="0.25">
      <c r="A66" s="1104"/>
      <c r="C66" s="794" t="s">
        <v>401</v>
      </c>
      <c r="D66" s="794"/>
      <c r="E66" s="798">
        <f>SUM(E61:E65)</f>
        <v>805450178.06999993</v>
      </c>
      <c r="F66" s="798">
        <f>SUM(F61:F65)</f>
        <v>894833317.35000002</v>
      </c>
      <c r="G66" s="799">
        <f t="shared" si="0"/>
        <v>89383139.280000091</v>
      </c>
    </row>
    <row r="67" spans="1:7" ht="25.2" customHeight="1" x14ac:dyDescent="0.25">
      <c r="A67" s="1104"/>
      <c r="C67" s="794" t="s">
        <v>314</v>
      </c>
      <c r="D67" s="794" t="s">
        <v>315</v>
      </c>
      <c r="E67" s="798">
        <f>E5</f>
        <v>359010795.90999997</v>
      </c>
      <c r="F67" s="798">
        <f>F5</f>
        <v>357474955.17000002</v>
      </c>
      <c r="G67" s="799">
        <f t="shared" si="0"/>
        <v>-1535840.7399999499</v>
      </c>
    </row>
    <row r="68" spans="1:7" ht="25.2" customHeight="1" x14ac:dyDescent="0.25">
      <c r="A68" s="1104"/>
      <c r="C68" s="794" t="s">
        <v>402</v>
      </c>
      <c r="D68" s="794"/>
      <c r="E68" s="806">
        <f>SUM(E66:E67)</f>
        <v>1164460973.98</v>
      </c>
      <c r="F68" s="806">
        <f>SUM(F66:F67)</f>
        <v>1252308272.52</v>
      </c>
      <c r="G68" s="807">
        <f t="shared" si="0"/>
        <v>87847298.539999962</v>
      </c>
    </row>
    <row r="69" spans="1:7" x14ac:dyDescent="0.25">
      <c r="A69" s="1104"/>
    </row>
    <row r="70" spans="1:7" x14ac:dyDescent="0.25">
      <c r="A70" s="1104"/>
    </row>
    <row r="71" spans="1:7" x14ac:dyDescent="0.25">
      <c r="A71" s="1104"/>
    </row>
    <row r="72" spans="1:7" x14ac:dyDescent="0.25">
      <c r="A72" s="1104"/>
    </row>
    <row r="73" spans="1:7" x14ac:dyDescent="0.25">
      <c r="A73" s="1104"/>
    </row>
    <row r="74" spans="1:7" x14ac:dyDescent="0.25">
      <c r="A74" s="1104"/>
    </row>
    <row r="75" spans="1:7" x14ac:dyDescent="0.25">
      <c r="A75" s="1104"/>
    </row>
    <row r="76" spans="1:7" x14ac:dyDescent="0.25">
      <c r="A76" s="1104"/>
    </row>
    <row r="77" spans="1:7" x14ac:dyDescent="0.25">
      <c r="A77" s="1104"/>
    </row>
    <row r="78" spans="1:7" x14ac:dyDescent="0.25">
      <c r="A78" s="1104"/>
    </row>
    <row r="79" spans="1:7" x14ac:dyDescent="0.25">
      <c r="A79" s="1104"/>
    </row>
    <row r="80" spans="1:7" x14ac:dyDescent="0.25">
      <c r="A80" s="1104"/>
    </row>
    <row r="81" spans="1:1" x14ac:dyDescent="0.25">
      <c r="A81" s="1104"/>
    </row>
    <row r="82" spans="1:1" x14ac:dyDescent="0.25">
      <c r="A82" s="1104"/>
    </row>
    <row r="83" spans="1:1" x14ac:dyDescent="0.25">
      <c r="A83" s="1104"/>
    </row>
    <row r="84" spans="1:1" x14ac:dyDescent="0.25">
      <c r="A84" s="1104"/>
    </row>
    <row r="85" spans="1:1" x14ac:dyDescent="0.25">
      <c r="A85" s="1104"/>
    </row>
    <row r="86" spans="1:1" x14ac:dyDescent="0.25">
      <c r="A86" s="1104"/>
    </row>
    <row r="87" spans="1:1" x14ac:dyDescent="0.25">
      <c r="A87" s="1104"/>
    </row>
    <row r="88" spans="1:1" x14ac:dyDescent="0.25">
      <c r="A88" s="1104"/>
    </row>
    <row r="89" spans="1:1" x14ac:dyDescent="0.25">
      <c r="A89" s="1104"/>
    </row>
    <row r="90" spans="1:1" x14ac:dyDescent="0.25">
      <c r="A90" s="1104"/>
    </row>
    <row r="91" spans="1:1" x14ac:dyDescent="0.25">
      <c r="A91" s="1104"/>
    </row>
    <row r="92" spans="1:1" x14ac:dyDescent="0.25">
      <c r="A92" s="1104"/>
    </row>
    <row r="93" spans="1:1" x14ac:dyDescent="0.25">
      <c r="A93" s="1104"/>
    </row>
    <row r="94" spans="1:1" x14ac:dyDescent="0.25">
      <c r="A94" s="1104"/>
    </row>
    <row r="95" spans="1:1" x14ac:dyDescent="0.25">
      <c r="A95" s="1104"/>
    </row>
    <row r="96" spans="1:1" x14ac:dyDescent="0.25">
      <c r="A96" s="1104"/>
    </row>
    <row r="97" spans="1:1" x14ac:dyDescent="0.25">
      <c r="A97" s="1104"/>
    </row>
    <row r="98" spans="1:1" x14ac:dyDescent="0.25">
      <c r="A98" s="1104"/>
    </row>
    <row r="99" spans="1:1" x14ac:dyDescent="0.25">
      <c r="A99" s="1104"/>
    </row>
    <row r="100" spans="1:1" x14ac:dyDescent="0.25">
      <c r="A100" s="1104"/>
    </row>
  </sheetData>
  <mergeCells count="8">
    <mergeCell ref="H1:H28"/>
    <mergeCell ref="A29:A56"/>
    <mergeCell ref="A57:A100"/>
    <mergeCell ref="C58:D58"/>
    <mergeCell ref="C1:G1"/>
    <mergeCell ref="C2:D2"/>
    <mergeCell ref="C29:D29"/>
    <mergeCell ref="A1:A28"/>
  </mergeCells>
  <printOptions horizontalCentered="1" verticalCentered="1"/>
  <pageMargins left="0.47244094488188981" right="0.47244094488188981" top="0.59055118110236227" bottom="0.59055118110236227" header="0.31496062992125984" footer="0.11811023622047245"/>
  <pageSetup paperSize="9" scale="75" fitToHeight="4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9"/>
  <sheetViews>
    <sheetView topLeftCell="A118" zoomScaleNormal="100" zoomScaleSheetLayoutView="51" workbookViewId="0">
      <selection activeCell="A150" sqref="A150"/>
    </sheetView>
  </sheetViews>
  <sheetFormatPr defaultRowHeight="13.1" x14ac:dyDescent="0.25"/>
  <cols>
    <col min="1" max="2" width="8.5" style="787" customWidth="1"/>
    <col min="3" max="3" width="13.125" style="787" customWidth="1"/>
    <col min="4" max="4" width="55.25" style="787" customWidth="1"/>
    <col min="5" max="5" width="17.5" style="787" customWidth="1"/>
    <col min="6" max="7" width="26.375" style="787" customWidth="1"/>
    <col min="8" max="8" width="14.5" style="787" customWidth="1"/>
    <col min="9" max="254" width="8.875" style="787"/>
    <col min="255" max="255" width="8.5" style="787" customWidth="1"/>
    <col min="256" max="256" width="12.5" style="787" customWidth="1"/>
    <col min="257" max="257" width="39.625" style="787" customWidth="1"/>
    <col min="258" max="258" width="20" style="787" customWidth="1"/>
    <col min="259" max="259" width="17.5" style="787" customWidth="1"/>
    <col min="260" max="260" width="16.5" style="787" customWidth="1"/>
    <col min="261" max="261" width="9.5" style="787" customWidth="1"/>
    <col min="262" max="262" width="17.375" style="787" customWidth="1"/>
    <col min="263" max="263" width="12.375" style="787" customWidth="1"/>
    <col min="264" max="264" width="14.5" style="787" customWidth="1"/>
    <col min="265" max="510" width="8.875" style="787"/>
    <col min="511" max="511" width="8.5" style="787" customWidth="1"/>
    <col min="512" max="512" width="12.5" style="787" customWidth="1"/>
    <col min="513" max="513" width="39.625" style="787" customWidth="1"/>
    <col min="514" max="514" width="20" style="787" customWidth="1"/>
    <col min="515" max="515" width="17.5" style="787" customWidth="1"/>
    <col min="516" max="516" width="16.5" style="787" customWidth="1"/>
    <col min="517" max="517" width="9.5" style="787" customWidth="1"/>
    <col min="518" max="518" width="17.375" style="787" customWidth="1"/>
    <col min="519" max="519" width="12.375" style="787" customWidth="1"/>
    <col min="520" max="520" width="14.5" style="787" customWidth="1"/>
    <col min="521" max="766" width="8.875" style="787"/>
    <col min="767" max="767" width="8.5" style="787" customWidth="1"/>
    <col min="768" max="768" width="12.5" style="787" customWidth="1"/>
    <col min="769" max="769" width="39.625" style="787" customWidth="1"/>
    <col min="770" max="770" width="20" style="787" customWidth="1"/>
    <col min="771" max="771" width="17.5" style="787" customWidth="1"/>
    <col min="772" max="772" width="16.5" style="787" customWidth="1"/>
    <col min="773" max="773" width="9.5" style="787" customWidth="1"/>
    <col min="774" max="774" width="17.375" style="787" customWidth="1"/>
    <col min="775" max="775" width="12.375" style="787" customWidth="1"/>
    <col min="776" max="776" width="14.5" style="787" customWidth="1"/>
    <col min="777" max="1022" width="8.875" style="787"/>
    <col min="1023" max="1023" width="8.5" style="787" customWidth="1"/>
    <col min="1024" max="1024" width="12.5" style="787" customWidth="1"/>
    <col min="1025" max="1025" width="39.625" style="787" customWidth="1"/>
    <col min="1026" max="1026" width="20" style="787" customWidth="1"/>
    <col min="1027" max="1027" width="17.5" style="787" customWidth="1"/>
    <col min="1028" max="1028" width="16.5" style="787" customWidth="1"/>
    <col min="1029" max="1029" width="9.5" style="787" customWidth="1"/>
    <col min="1030" max="1030" width="17.375" style="787" customWidth="1"/>
    <col min="1031" max="1031" width="12.375" style="787" customWidth="1"/>
    <col min="1032" max="1032" width="14.5" style="787" customWidth="1"/>
    <col min="1033" max="1278" width="8.875" style="787"/>
    <col min="1279" max="1279" width="8.5" style="787" customWidth="1"/>
    <col min="1280" max="1280" width="12.5" style="787" customWidth="1"/>
    <col min="1281" max="1281" width="39.625" style="787" customWidth="1"/>
    <col min="1282" max="1282" width="20" style="787" customWidth="1"/>
    <col min="1283" max="1283" width="17.5" style="787" customWidth="1"/>
    <col min="1284" max="1284" width="16.5" style="787" customWidth="1"/>
    <col min="1285" max="1285" width="9.5" style="787" customWidth="1"/>
    <col min="1286" max="1286" width="17.375" style="787" customWidth="1"/>
    <col min="1287" max="1287" width="12.375" style="787" customWidth="1"/>
    <col min="1288" max="1288" width="14.5" style="787" customWidth="1"/>
    <col min="1289" max="1534" width="8.875" style="787"/>
    <col min="1535" max="1535" width="8.5" style="787" customWidth="1"/>
    <col min="1536" max="1536" width="12.5" style="787" customWidth="1"/>
    <col min="1537" max="1537" width="39.625" style="787" customWidth="1"/>
    <col min="1538" max="1538" width="20" style="787" customWidth="1"/>
    <col min="1539" max="1539" width="17.5" style="787" customWidth="1"/>
    <col min="1540" max="1540" width="16.5" style="787" customWidth="1"/>
    <col min="1541" max="1541" width="9.5" style="787" customWidth="1"/>
    <col min="1542" max="1542" width="17.375" style="787" customWidth="1"/>
    <col min="1543" max="1543" width="12.375" style="787" customWidth="1"/>
    <col min="1544" max="1544" width="14.5" style="787" customWidth="1"/>
    <col min="1545" max="1790" width="8.875" style="787"/>
    <col min="1791" max="1791" width="8.5" style="787" customWidth="1"/>
    <col min="1792" max="1792" width="12.5" style="787" customWidth="1"/>
    <col min="1793" max="1793" width="39.625" style="787" customWidth="1"/>
    <col min="1794" max="1794" width="20" style="787" customWidth="1"/>
    <col min="1795" max="1795" width="17.5" style="787" customWidth="1"/>
    <col min="1796" max="1796" width="16.5" style="787" customWidth="1"/>
    <col min="1797" max="1797" width="9.5" style="787" customWidth="1"/>
    <col min="1798" max="1798" width="17.375" style="787" customWidth="1"/>
    <col min="1799" max="1799" width="12.375" style="787" customWidth="1"/>
    <col min="1800" max="1800" width="14.5" style="787" customWidth="1"/>
    <col min="1801" max="2046" width="8.875" style="787"/>
    <col min="2047" max="2047" width="8.5" style="787" customWidth="1"/>
    <col min="2048" max="2048" width="12.5" style="787" customWidth="1"/>
    <col min="2049" max="2049" width="39.625" style="787" customWidth="1"/>
    <col min="2050" max="2050" width="20" style="787" customWidth="1"/>
    <col min="2051" max="2051" width="17.5" style="787" customWidth="1"/>
    <col min="2052" max="2052" width="16.5" style="787" customWidth="1"/>
    <col min="2053" max="2053" width="9.5" style="787" customWidth="1"/>
    <col min="2054" max="2054" width="17.375" style="787" customWidth="1"/>
    <col min="2055" max="2055" width="12.375" style="787" customWidth="1"/>
    <col min="2056" max="2056" width="14.5" style="787" customWidth="1"/>
    <col min="2057" max="2302" width="8.875" style="787"/>
    <col min="2303" max="2303" width="8.5" style="787" customWidth="1"/>
    <col min="2304" max="2304" width="12.5" style="787" customWidth="1"/>
    <col min="2305" max="2305" width="39.625" style="787" customWidth="1"/>
    <col min="2306" max="2306" width="20" style="787" customWidth="1"/>
    <col min="2307" max="2307" width="17.5" style="787" customWidth="1"/>
    <col min="2308" max="2308" width="16.5" style="787" customWidth="1"/>
    <col min="2309" max="2309" width="9.5" style="787" customWidth="1"/>
    <col min="2310" max="2310" width="17.375" style="787" customWidth="1"/>
    <col min="2311" max="2311" width="12.375" style="787" customWidth="1"/>
    <col min="2312" max="2312" width="14.5" style="787" customWidth="1"/>
    <col min="2313" max="2558" width="8.875" style="787"/>
    <col min="2559" max="2559" width="8.5" style="787" customWidth="1"/>
    <col min="2560" max="2560" width="12.5" style="787" customWidth="1"/>
    <col min="2561" max="2561" width="39.625" style="787" customWidth="1"/>
    <col min="2562" max="2562" width="20" style="787" customWidth="1"/>
    <col min="2563" max="2563" width="17.5" style="787" customWidth="1"/>
    <col min="2564" max="2564" width="16.5" style="787" customWidth="1"/>
    <col min="2565" max="2565" width="9.5" style="787" customWidth="1"/>
    <col min="2566" max="2566" width="17.375" style="787" customWidth="1"/>
    <col min="2567" max="2567" width="12.375" style="787" customWidth="1"/>
    <col min="2568" max="2568" width="14.5" style="787" customWidth="1"/>
    <col min="2569" max="2814" width="8.875" style="787"/>
    <col min="2815" max="2815" width="8.5" style="787" customWidth="1"/>
    <col min="2816" max="2816" width="12.5" style="787" customWidth="1"/>
    <col min="2817" max="2817" width="39.625" style="787" customWidth="1"/>
    <col min="2818" max="2818" width="20" style="787" customWidth="1"/>
    <col min="2819" max="2819" width="17.5" style="787" customWidth="1"/>
    <col min="2820" max="2820" width="16.5" style="787" customWidth="1"/>
    <col min="2821" max="2821" width="9.5" style="787" customWidth="1"/>
    <col min="2822" max="2822" width="17.375" style="787" customWidth="1"/>
    <col min="2823" max="2823" width="12.375" style="787" customWidth="1"/>
    <col min="2824" max="2824" width="14.5" style="787" customWidth="1"/>
    <col min="2825" max="3070" width="8.875" style="787"/>
    <col min="3071" max="3071" width="8.5" style="787" customWidth="1"/>
    <col min="3072" max="3072" width="12.5" style="787" customWidth="1"/>
    <col min="3073" max="3073" width="39.625" style="787" customWidth="1"/>
    <col min="3074" max="3074" width="20" style="787" customWidth="1"/>
    <col min="3075" max="3075" width="17.5" style="787" customWidth="1"/>
    <col min="3076" max="3076" width="16.5" style="787" customWidth="1"/>
    <col min="3077" max="3077" width="9.5" style="787" customWidth="1"/>
    <col min="3078" max="3078" width="17.375" style="787" customWidth="1"/>
    <col min="3079" max="3079" width="12.375" style="787" customWidth="1"/>
    <col min="3080" max="3080" width="14.5" style="787" customWidth="1"/>
    <col min="3081" max="3326" width="8.875" style="787"/>
    <col min="3327" max="3327" width="8.5" style="787" customWidth="1"/>
    <col min="3328" max="3328" width="12.5" style="787" customWidth="1"/>
    <col min="3329" max="3329" width="39.625" style="787" customWidth="1"/>
    <col min="3330" max="3330" width="20" style="787" customWidth="1"/>
    <col min="3331" max="3331" width="17.5" style="787" customWidth="1"/>
    <col min="3332" max="3332" width="16.5" style="787" customWidth="1"/>
    <col min="3333" max="3333" width="9.5" style="787" customWidth="1"/>
    <col min="3334" max="3334" width="17.375" style="787" customWidth="1"/>
    <col min="3335" max="3335" width="12.375" style="787" customWidth="1"/>
    <col min="3336" max="3336" width="14.5" style="787" customWidth="1"/>
    <col min="3337" max="3582" width="8.875" style="787"/>
    <col min="3583" max="3583" width="8.5" style="787" customWidth="1"/>
    <col min="3584" max="3584" width="12.5" style="787" customWidth="1"/>
    <col min="3585" max="3585" width="39.625" style="787" customWidth="1"/>
    <col min="3586" max="3586" width="20" style="787" customWidth="1"/>
    <col min="3587" max="3587" width="17.5" style="787" customWidth="1"/>
    <col min="3588" max="3588" width="16.5" style="787" customWidth="1"/>
    <col min="3589" max="3589" width="9.5" style="787" customWidth="1"/>
    <col min="3590" max="3590" width="17.375" style="787" customWidth="1"/>
    <col min="3591" max="3591" width="12.375" style="787" customWidth="1"/>
    <col min="3592" max="3592" width="14.5" style="787" customWidth="1"/>
    <col min="3593" max="3838" width="8.875" style="787"/>
    <col min="3839" max="3839" width="8.5" style="787" customWidth="1"/>
    <col min="3840" max="3840" width="12.5" style="787" customWidth="1"/>
    <col min="3841" max="3841" width="39.625" style="787" customWidth="1"/>
    <col min="3842" max="3842" width="20" style="787" customWidth="1"/>
    <col min="3843" max="3843" width="17.5" style="787" customWidth="1"/>
    <col min="3844" max="3844" width="16.5" style="787" customWidth="1"/>
    <col min="3845" max="3845" width="9.5" style="787" customWidth="1"/>
    <col min="3846" max="3846" width="17.375" style="787" customWidth="1"/>
    <col min="3847" max="3847" width="12.375" style="787" customWidth="1"/>
    <col min="3848" max="3848" width="14.5" style="787" customWidth="1"/>
    <col min="3849" max="4094" width="8.875" style="787"/>
    <col min="4095" max="4095" width="8.5" style="787" customWidth="1"/>
    <col min="4096" max="4096" width="12.5" style="787" customWidth="1"/>
    <col min="4097" max="4097" width="39.625" style="787" customWidth="1"/>
    <col min="4098" max="4098" width="20" style="787" customWidth="1"/>
    <col min="4099" max="4099" width="17.5" style="787" customWidth="1"/>
    <col min="4100" max="4100" width="16.5" style="787" customWidth="1"/>
    <col min="4101" max="4101" width="9.5" style="787" customWidth="1"/>
    <col min="4102" max="4102" width="17.375" style="787" customWidth="1"/>
    <col min="4103" max="4103" width="12.375" style="787" customWidth="1"/>
    <col min="4104" max="4104" width="14.5" style="787" customWidth="1"/>
    <col min="4105" max="4350" width="8.875" style="787"/>
    <col min="4351" max="4351" width="8.5" style="787" customWidth="1"/>
    <col min="4352" max="4352" width="12.5" style="787" customWidth="1"/>
    <col min="4353" max="4353" width="39.625" style="787" customWidth="1"/>
    <col min="4354" max="4354" width="20" style="787" customWidth="1"/>
    <col min="4355" max="4355" width="17.5" style="787" customWidth="1"/>
    <col min="4356" max="4356" width="16.5" style="787" customWidth="1"/>
    <col min="4357" max="4357" width="9.5" style="787" customWidth="1"/>
    <col min="4358" max="4358" width="17.375" style="787" customWidth="1"/>
    <col min="4359" max="4359" width="12.375" style="787" customWidth="1"/>
    <col min="4360" max="4360" width="14.5" style="787" customWidth="1"/>
    <col min="4361" max="4606" width="8.875" style="787"/>
    <col min="4607" max="4607" width="8.5" style="787" customWidth="1"/>
    <col min="4608" max="4608" width="12.5" style="787" customWidth="1"/>
    <col min="4609" max="4609" width="39.625" style="787" customWidth="1"/>
    <col min="4610" max="4610" width="20" style="787" customWidth="1"/>
    <col min="4611" max="4611" width="17.5" style="787" customWidth="1"/>
    <col min="4612" max="4612" width="16.5" style="787" customWidth="1"/>
    <col min="4613" max="4613" width="9.5" style="787" customWidth="1"/>
    <col min="4614" max="4614" width="17.375" style="787" customWidth="1"/>
    <col min="4615" max="4615" width="12.375" style="787" customWidth="1"/>
    <col min="4616" max="4616" width="14.5" style="787" customWidth="1"/>
    <col min="4617" max="4862" width="8.875" style="787"/>
    <col min="4863" max="4863" width="8.5" style="787" customWidth="1"/>
    <col min="4864" max="4864" width="12.5" style="787" customWidth="1"/>
    <col min="4865" max="4865" width="39.625" style="787" customWidth="1"/>
    <col min="4866" max="4866" width="20" style="787" customWidth="1"/>
    <col min="4867" max="4867" width="17.5" style="787" customWidth="1"/>
    <col min="4868" max="4868" width="16.5" style="787" customWidth="1"/>
    <col min="4869" max="4869" width="9.5" style="787" customWidth="1"/>
    <col min="4870" max="4870" width="17.375" style="787" customWidth="1"/>
    <col min="4871" max="4871" width="12.375" style="787" customWidth="1"/>
    <col min="4872" max="4872" width="14.5" style="787" customWidth="1"/>
    <col min="4873" max="5118" width="8.875" style="787"/>
    <col min="5119" max="5119" width="8.5" style="787" customWidth="1"/>
    <col min="5120" max="5120" width="12.5" style="787" customWidth="1"/>
    <col min="5121" max="5121" width="39.625" style="787" customWidth="1"/>
    <col min="5122" max="5122" width="20" style="787" customWidth="1"/>
    <col min="5123" max="5123" width="17.5" style="787" customWidth="1"/>
    <col min="5124" max="5124" width="16.5" style="787" customWidth="1"/>
    <col min="5125" max="5125" width="9.5" style="787" customWidth="1"/>
    <col min="5126" max="5126" width="17.375" style="787" customWidth="1"/>
    <col min="5127" max="5127" width="12.375" style="787" customWidth="1"/>
    <col min="5128" max="5128" width="14.5" style="787" customWidth="1"/>
    <col min="5129" max="5374" width="8.875" style="787"/>
    <col min="5375" max="5375" width="8.5" style="787" customWidth="1"/>
    <col min="5376" max="5376" width="12.5" style="787" customWidth="1"/>
    <col min="5377" max="5377" width="39.625" style="787" customWidth="1"/>
    <col min="5378" max="5378" width="20" style="787" customWidth="1"/>
    <col min="5379" max="5379" width="17.5" style="787" customWidth="1"/>
    <col min="5380" max="5380" width="16.5" style="787" customWidth="1"/>
    <col min="5381" max="5381" width="9.5" style="787" customWidth="1"/>
    <col min="5382" max="5382" width="17.375" style="787" customWidth="1"/>
    <col min="5383" max="5383" width="12.375" style="787" customWidth="1"/>
    <col min="5384" max="5384" width="14.5" style="787" customWidth="1"/>
    <col min="5385" max="5630" width="8.875" style="787"/>
    <col min="5631" max="5631" width="8.5" style="787" customWidth="1"/>
    <col min="5632" max="5632" width="12.5" style="787" customWidth="1"/>
    <col min="5633" max="5633" width="39.625" style="787" customWidth="1"/>
    <col min="5634" max="5634" width="20" style="787" customWidth="1"/>
    <col min="5635" max="5635" width="17.5" style="787" customWidth="1"/>
    <col min="5636" max="5636" width="16.5" style="787" customWidth="1"/>
    <col min="5637" max="5637" width="9.5" style="787" customWidth="1"/>
    <col min="5638" max="5638" width="17.375" style="787" customWidth="1"/>
    <col min="5639" max="5639" width="12.375" style="787" customWidth="1"/>
    <col min="5640" max="5640" width="14.5" style="787" customWidth="1"/>
    <col min="5641" max="5886" width="8.875" style="787"/>
    <col min="5887" max="5887" width="8.5" style="787" customWidth="1"/>
    <col min="5888" max="5888" width="12.5" style="787" customWidth="1"/>
    <col min="5889" max="5889" width="39.625" style="787" customWidth="1"/>
    <col min="5890" max="5890" width="20" style="787" customWidth="1"/>
    <col min="5891" max="5891" width="17.5" style="787" customWidth="1"/>
    <col min="5892" max="5892" width="16.5" style="787" customWidth="1"/>
    <col min="5893" max="5893" width="9.5" style="787" customWidth="1"/>
    <col min="5894" max="5894" width="17.375" style="787" customWidth="1"/>
    <col min="5895" max="5895" width="12.375" style="787" customWidth="1"/>
    <col min="5896" max="5896" width="14.5" style="787" customWidth="1"/>
    <col min="5897" max="6142" width="8.875" style="787"/>
    <col min="6143" max="6143" width="8.5" style="787" customWidth="1"/>
    <col min="6144" max="6144" width="12.5" style="787" customWidth="1"/>
    <col min="6145" max="6145" width="39.625" style="787" customWidth="1"/>
    <col min="6146" max="6146" width="20" style="787" customWidth="1"/>
    <col min="6147" max="6147" width="17.5" style="787" customWidth="1"/>
    <col min="6148" max="6148" width="16.5" style="787" customWidth="1"/>
    <col min="6149" max="6149" width="9.5" style="787" customWidth="1"/>
    <col min="6150" max="6150" width="17.375" style="787" customWidth="1"/>
    <col min="6151" max="6151" width="12.375" style="787" customWidth="1"/>
    <col min="6152" max="6152" width="14.5" style="787" customWidth="1"/>
    <col min="6153" max="6398" width="8.875" style="787"/>
    <col min="6399" max="6399" width="8.5" style="787" customWidth="1"/>
    <col min="6400" max="6400" width="12.5" style="787" customWidth="1"/>
    <col min="6401" max="6401" width="39.625" style="787" customWidth="1"/>
    <col min="6402" max="6402" width="20" style="787" customWidth="1"/>
    <col min="6403" max="6403" width="17.5" style="787" customWidth="1"/>
    <col min="6404" max="6404" width="16.5" style="787" customWidth="1"/>
    <col min="6405" max="6405" width="9.5" style="787" customWidth="1"/>
    <col min="6406" max="6406" width="17.375" style="787" customWidth="1"/>
    <col min="6407" max="6407" width="12.375" style="787" customWidth="1"/>
    <col min="6408" max="6408" width="14.5" style="787" customWidth="1"/>
    <col min="6409" max="6654" width="8.875" style="787"/>
    <col min="6655" max="6655" width="8.5" style="787" customWidth="1"/>
    <col min="6656" max="6656" width="12.5" style="787" customWidth="1"/>
    <col min="6657" max="6657" width="39.625" style="787" customWidth="1"/>
    <col min="6658" max="6658" width="20" style="787" customWidth="1"/>
    <col min="6659" max="6659" width="17.5" style="787" customWidth="1"/>
    <col min="6660" max="6660" width="16.5" style="787" customWidth="1"/>
    <col min="6661" max="6661" width="9.5" style="787" customWidth="1"/>
    <col min="6662" max="6662" width="17.375" style="787" customWidth="1"/>
    <col min="6663" max="6663" width="12.375" style="787" customWidth="1"/>
    <col min="6664" max="6664" width="14.5" style="787" customWidth="1"/>
    <col min="6665" max="6910" width="8.875" style="787"/>
    <col min="6911" max="6911" width="8.5" style="787" customWidth="1"/>
    <col min="6912" max="6912" width="12.5" style="787" customWidth="1"/>
    <col min="6913" max="6913" width="39.625" style="787" customWidth="1"/>
    <col min="6914" max="6914" width="20" style="787" customWidth="1"/>
    <col min="6915" max="6915" width="17.5" style="787" customWidth="1"/>
    <col min="6916" max="6916" width="16.5" style="787" customWidth="1"/>
    <col min="6917" max="6917" width="9.5" style="787" customWidth="1"/>
    <col min="6918" max="6918" width="17.375" style="787" customWidth="1"/>
    <col min="6919" max="6919" width="12.375" style="787" customWidth="1"/>
    <col min="6920" max="6920" width="14.5" style="787" customWidth="1"/>
    <col min="6921" max="7166" width="8.875" style="787"/>
    <col min="7167" max="7167" width="8.5" style="787" customWidth="1"/>
    <col min="7168" max="7168" width="12.5" style="787" customWidth="1"/>
    <col min="7169" max="7169" width="39.625" style="787" customWidth="1"/>
    <col min="7170" max="7170" width="20" style="787" customWidth="1"/>
    <col min="7171" max="7171" width="17.5" style="787" customWidth="1"/>
    <col min="7172" max="7172" width="16.5" style="787" customWidth="1"/>
    <col min="7173" max="7173" width="9.5" style="787" customWidth="1"/>
    <col min="7174" max="7174" width="17.375" style="787" customWidth="1"/>
    <col min="7175" max="7175" width="12.375" style="787" customWidth="1"/>
    <col min="7176" max="7176" width="14.5" style="787" customWidth="1"/>
    <col min="7177" max="7422" width="8.875" style="787"/>
    <col min="7423" max="7423" width="8.5" style="787" customWidth="1"/>
    <col min="7424" max="7424" width="12.5" style="787" customWidth="1"/>
    <col min="7425" max="7425" width="39.625" style="787" customWidth="1"/>
    <col min="7426" max="7426" width="20" style="787" customWidth="1"/>
    <col min="7427" max="7427" width="17.5" style="787" customWidth="1"/>
    <col min="7428" max="7428" width="16.5" style="787" customWidth="1"/>
    <col min="7429" max="7429" width="9.5" style="787" customWidth="1"/>
    <col min="7430" max="7430" width="17.375" style="787" customWidth="1"/>
    <col min="7431" max="7431" width="12.375" style="787" customWidth="1"/>
    <col min="7432" max="7432" width="14.5" style="787" customWidth="1"/>
    <col min="7433" max="7678" width="8.875" style="787"/>
    <col min="7679" max="7679" width="8.5" style="787" customWidth="1"/>
    <col min="7680" max="7680" width="12.5" style="787" customWidth="1"/>
    <col min="7681" max="7681" width="39.625" style="787" customWidth="1"/>
    <col min="7682" max="7682" width="20" style="787" customWidth="1"/>
    <col min="7683" max="7683" width="17.5" style="787" customWidth="1"/>
    <col min="7684" max="7684" width="16.5" style="787" customWidth="1"/>
    <col min="7685" max="7685" width="9.5" style="787" customWidth="1"/>
    <col min="7686" max="7686" width="17.375" style="787" customWidth="1"/>
    <col min="7687" max="7687" width="12.375" style="787" customWidth="1"/>
    <col min="7688" max="7688" width="14.5" style="787" customWidth="1"/>
    <col min="7689" max="7934" width="8.875" style="787"/>
    <col min="7935" max="7935" width="8.5" style="787" customWidth="1"/>
    <col min="7936" max="7936" width="12.5" style="787" customWidth="1"/>
    <col min="7937" max="7937" width="39.625" style="787" customWidth="1"/>
    <col min="7938" max="7938" width="20" style="787" customWidth="1"/>
    <col min="7939" max="7939" width="17.5" style="787" customWidth="1"/>
    <col min="7940" max="7940" width="16.5" style="787" customWidth="1"/>
    <col min="7941" max="7941" width="9.5" style="787" customWidth="1"/>
    <col min="7942" max="7942" width="17.375" style="787" customWidth="1"/>
    <col min="7943" max="7943" width="12.375" style="787" customWidth="1"/>
    <col min="7944" max="7944" width="14.5" style="787" customWidth="1"/>
    <col min="7945" max="8190" width="8.875" style="787"/>
    <col min="8191" max="8191" width="8.5" style="787" customWidth="1"/>
    <col min="8192" max="8192" width="12.5" style="787" customWidth="1"/>
    <col min="8193" max="8193" width="39.625" style="787" customWidth="1"/>
    <col min="8194" max="8194" width="20" style="787" customWidth="1"/>
    <col min="8195" max="8195" width="17.5" style="787" customWidth="1"/>
    <col min="8196" max="8196" width="16.5" style="787" customWidth="1"/>
    <col min="8197" max="8197" width="9.5" style="787" customWidth="1"/>
    <col min="8198" max="8198" width="17.375" style="787" customWidth="1"/>
    <col min="8199" max="8199" width="12.375" style="787" customWidth="1"/>
    <col min="8200" max="8200" width="14.5" style="787" customWidth="1"/>
    <col min="8201" max="8446" width="8.875" style="787"/>
    <col min="8447" max="8447" width="8.5" style="787" customWidth="1"/>
    <col min="8448" max="8448" width="12.5" style="787" customWidth="1"/>
    <col min="8449" max="8449" width="39.625" style="787" customWidth="1"/>
    <col min="8450" max="8450" width="20" style="787" customWidth="1"/>
    <col min="8451" max="8451" width="17.5" style="787" customWidth="1"/>
    <col min="8452" max="8452" width="16.5" style="787" customWidth="1"/>
    <col min="8453" max="8453" width="9.5" style="787" customWidth="1"/>
    <col min="8454" max="8454" width="17.375" style="787" customWidth="1"/>
    <col min="8455" max="8455" width="12.375" style="787" customWidth="1"/>
    <col min="8456" max="8456" width="14.5" style="787" customWidth="1"/>
    <col min="8457" max="8702" width="8.875" style="787"/>
    <col min="8703" max="8703" width="8.5" style="787" customWidth="1"/>
    <col min="8704" max="8704" width="12.5" style="787" customWidth="1"/>
    <col min="8705" max="8705" width="39.625" style="787" customWidth="1"/>
    <col min="8706" max="8706" width="20" style="787" customWidth="1"/>
    <col min="8707" max="8707" width="17.5" style="787" customWidth="1"/>
    <col min="8708" max="8708" width="16.5" style="787" customWidth="1"/>
    <col min="8709" max="8709" width="9.5" style="787" customWidth="1"/>
    <col min="8710" max="8710" width="17.375" style="787" customWidth="1"/>
    <col min="8711" max="8711" width="12.375" style="787" customWidth="1"/>
    <col min="8712" max="8712" width="14.5" style="787" customWidth="1"/>
    <col min="8713" max="8958" width="8.875" style="787"/>
    <col min="8959" max="8959" width="8.5" style="787" customWidth="1"/>
    <col min="8960" max="8960" width="12.5" style="787" customWidth="1"/>
    <col min="8961" max="8961" width="39.625" style="787" customWidth="1"/>
    <col min="8962" max="8962" width="20" style="787" customWidth="1"/>
    <col min="8963" max="8963" width="17.5" style="787" customWidth="1"/>
    <col min="8964" max="8964" width="16.5" style="787" customWidth="1"/>
    <col min="8965" max="8965" width="9.5" style="787" customWidth="1"/>
    <col min="8966" max="8966" width="17.375" style="787" customWidth="1"/>
    <col min="8967" max="8967" width="12.375" style="787" customWidth="1"/>
    <col min="8968" max="8968" width="14.5" style="787" customWidth="1"/>
    <col min="8969" max="9214" width="8.875" style="787"/>
    <col min="9215" max="9215" width="8.5" style="787" customWidth="1"/>
    <col min="9216" max="9216" width="12.5" style="787" customWidth="1"/>
    <col min="9217" max="9217" width="39.625" style="787" customWidth="1"/>
    <col min="9218" max="9218" width="20" style="787" customWidth="1"/>
    <col min="9219" max="9219" width="17.5" style="787" customWidth="1"/>
    <col min="9220" max="9220" width="16.5" style="787" customWidth="1"/>
    <col min="9221" max="9221" width="9.5" style="787" customWidth="1"/>
    <col min="9222" max="9222" width="17.375" style="787" customWidth="1"/>
    <col min="9223" max="9223" width="12.375" style="787" customWidth="1"/>
    <col min="9224" max="9224" width="14.5" style="787" customWidth="1"/>
    <col min="9225" max="9470" width="8.875" style="787"/>
    <col min="9471" max="9471" width="8.5" style="787" customWidth="1"/>
    <col min="9472" max="9472" width="12.5" style="787" customWidth="1"/>
    <col min="9473" max="9473" width="39.625" style="787" customWidth="1"/>
    <col min="9474" max="9474" width="20" style="787" customWidth="1"/>
    <col min="9475" max="9475" width="17.5" style="787" customWidth="1"/>
    <col min="9476" max="9476" width="16.5" style="787" customWidth="1"/>
    <col min="9477" max="9477" width="9.5" style="787" customWidth="1"/>
    <col min="9478" max="9478" width="17.375" style="787" customWidth="1"/>
    <col min="9479" max="9479" width="12.375" style="787" customWidth="1"/>
    <col min="9480" max="9480" width="14.5" style="787" customWidth="1"/>
    <col min="9481" max="9726" width="8.875" style="787"/>
    <col min="9727" max="9727" width="8.5" style="787" customWidth="1"/>
    <col min="9728" max="9728" width="12.5" style="787" customWidth="1"/>
    <col min="9729" max="9729" width="39.625" style="787" customWidth="1"/>
    <col min="9730" max="9730" width="20" style="787" customWidth="1"/>
    <col min="9731" max="9731" width="17.5" style="787" customWidth="1"/>
    <col min="9732" max="9732" width="16.5" style="787" customWidth="1"/>
    <col min="9733" max="9733" width="9.5" style="787" customWidth="1"/>
    <col min="9734" max="9734" width="17.375" style="787" customWidth="1"/>
    <col min="9735" max="9735" width="12.375" style="787" customWidth="1"/>
    <col min="9736" max="9736" width="14.5" style="787" customWidth="1"/>
    <col min="9737" max="9982" width="8.875" style="787"/>
    <col min="9983" max="9983" width="8.5" style="787" customWidth="1"/>
    <col min="9984" max="9984" width="12.5" style="787" customWidth="1"/>
    <col min="9985" max="9985" width="39.625" style="787" customWidth="1"/>
    <col min="9986" max="9986" width="20" style="787" customWidth="1"/>
    <col min="9987" max="9987" width="17.5" style="787" customWidth="1"/>
    <col min="9988" max="9988" width="16.5" style="787" customWidth="1"/>
    <col min="9989" max="9989" width="9.5" style="787" customWidth="1"/>
    <col min="9990" max="9990" width="17.375" style="787" customWidth="1"/>
    <col min="9991" max="9991" width="12.375" style="787" customWidth="1"/>
    <col min="9992" max="9992" width="14.5" style="787" customWidth="1"/>
    <col min="9993" max="10238" width="8.875" style="787"/>
    <col min="10239" max="10239" width="8.5" style="787" customWidth="1"/>
    <col min="10240" max="10240" width="12.5" style="787" customWidth="1"/>
    <col min="10241" max="10241" width="39.625" style="787" customWidth="1"/>
    <col min="10242" max="10242" width="20" style="787" customWidth="1"/>
    <col min="10243" max="10243" width="17.5" style="787" customWidth="1"/>
    <col min="10244" max="10244" width="16.5" style="787" customWidth="1"/>
    <col min="10245" max="10245" width="9.5" style="787" customWidth="1"/>
    <col min="10246" max="10246" width="17.375" style="787" customWidth="1"/>
    <col min="10247" max="10247" width="12.375" style="787" customWidth="1"/>
    <col min="10248" max="10248" width="14.5" style="787" customWidth="1"/>
    <col min="10249" max="10494" width="8.875" style="787"/>
    <col min="10495" max="10495" width="8.5" style="787" customWidth="1"/>
    <col min="10496" max="10496" width="12.5" style="787" customWidth="1"/>
    <col min="10497" max="10497" width="39.625" style="787" customWidth="1"/>
    <col min="10498" max="10498" width="20" style="787" customWidth="1"/>
    <col min="10499" max="10499" width="17.5" style="787" customWidth="1"/>
    <col min="10500" max="10500" width="16.5" style="787" customWidth="1"/>
    <col min="10501" max="10501" width="9.5" style="787" customWidth="1"/>
    <col min="10502" max="10502" width="17.375" style="787" customWidth="1"/>
    <col min="10503" max="10503" width="12.375" style="787" customWidth="1"/>
    <col min="10504" max="10504" width="14.5" style="787" customWidth="1"/>
    <col min="10505" max="10750" width="8.875" style="787"/>
    <col min="10751" max="10751" width="8.5" style="787" customWidth="1"/>
    <col min="10752" max="10752" width="12.5" style="787" customWidth="1"/>
    <col min="10753" max="10753" width="39.625" style="787" customWidth="1"/>
    <col min="10754" max="10754" width="20" style="787" customWidth="1"/>
    <col min="10755" max="10755" width="17.5" style="787" customWidth="1"/>
    <col min="10756" max="10756" width="16.5" style="787" customWidth="1"/>
    <col min="10757" max="10757" width="9.5" style="787" customWidth="1"/>
    <col min="10758" max="10758" width="17.375" style="787" customWidth="1"/>
    <col min="10759" max="10759" width="12.375" style="787" customWidth="1"/>
    <col min="10760" max="10760" width="14.5" style="787" customWidth="1"/>
    <col min="10761" max="11006" width="8.875" style="787"/>
    <col min="11007" max="11007" width="8.5" style="787" customWidth="1"/>
    <col min="11008" max="11008" width="12.5" style="787" customWidth="1"/>
    <col min="11009" max="11009" width="39.625" style="787" customWidth="1"/>
    <col min="11010" max="11010" width="20" style="787" customWidth="1"/>
    <col min="11011" max="11011" width="17.5" style="787" customWidth="1"/>
    <col min="11012" max="11012" width="16.5" style="787" customWidth="1"/>
    <col min="11013" max="11013" width="9.5" style="787" customWidth="1"/>
    <col min="11014" max="11014" width="17.375" style="787" customWidth="1"/>
    <col min="11015" max="11015" width="12.375" style="787" customWidth="1"/>
    <col min="11016" max="11016" width="14.5" style="787" customWidth="1"/>
    <col min="11017" max="11262" width="8.875" style="787"/>
    <col min="11263" max="11263" width="8.5" style="787" customWidth="1"/>
    <col min="11264" max="11264" width="12.5" style="787" customWidth="1"/>
    <col min="11265" max="11265" width="39.625" style="787" customWidth="1"/>
    <col min="11266" max="11266" width="20" style="787" customWidth="1"/>
    <col min="11267" max="11267" width="17.5" style="787" customWidth="1"/>
    <col min="11268" max="11268" width="16.5" style="787" customWidth="1"/>
    <col min="11269" max="11269" width="9.5" style="787" customWidth="1"/>
    <col min="11270" max="11270" width="17.375" style="787" customWidth="1"/>
    <col min="11271" max="11271" width="12.375" style="787" customWidth="1"/>
    <col min="11272" max="11272" width="14.5" style="787" customWidth="1"/>
    <col min="11273" max="11518" width="8.875" style="787"/>
    <col min="11519" max="11519" width="8.5" style="787" customWidth="1"/>
    <col min="11520" max="11520" width="12.5" style="787" customWidth="1"/>
    <col min="11521" max="11521" width="39.625" style="787" customWidth="1"/>
    <col min="11522" max="11522" width="20" style="787" customWidth="1"/>
    <col min="11523" max="11523" width="17.5" style="787" customWidth="1"/>
    <col min="11524" max="11524" width="16.5" style="787" customWidth="1"/>
    <col min="11525" max="11525" width="9.5" style="787" customWidth="1"/>
    <col min="11526" max="11526" width="17.375" style="787" customWidth="1"/>
    <col min="11527" max="11527" width="12.375" style="787" customWidth="1"/>
    <col min="11528" max="11528" width="14.5" style="787" customWidth="1"/>
    <col min="11529" max="11774" width="8.875" style="787"/>
    <col min="11775" max="11775" width="8.5" style="787" customWidth="1"/>
    <col min="11776" max="11776" width="12.5" style="787" customWidth="1"/>
    <col min="11777" max="11777" width="39.625" style="787" customWidth="1"/>
    <col min="11778" max="11778" width="20" style="787" customWidth="1"/>
    <col min="11779" max="11779" width="17.5" style="787" customWidth="1"/>
    <col min="11780" max="11780" width="16.5" style="787" customWidth="1"/>
    <col min="11781" max="11781" width="9.5" style="787" customWidth="1"/>
    <col min="11782" max="11782" width="17.375" style="787" customWidth="1"/>
    <col min="11783" max="11783" width="12.375" style="787" customWidth="1"/>
    <col min="11784" max="11784" width="14.5" style="787" customWidth="1"/>
    <col min="11785" max="12030" width="8.875" style="787"/>
    <col min="12031" max="12031" width="8.5" style="787" customWidth="1"/>
    <col min="12032" max="12032" width="12.5" style="787" customWidth="1"/>
    <col min="12033" max="12033" width="39.625" style="787" customWidth="1"/>
    <col min="12034" max="12034" width="20" style="787" customWidth="1"/>
    <col min="12035" max="12035" width="17.5" style="787" customWidth="1"/>
    <col min="12036" max="12036" width="16.5" style="787" customWidth="1"/>
    <col min="12037" max="12037" width="9.5" style="787" customWidth="1"/>
    <col min="12038" max="12038" width="17.375" style="787" customWidth="1"/>
    <col min="12039" max="12039" width="12.375" style="787" customWidth="1"/>
    <col min="12040" max="12040" width="14.5" style="787" customWidth="1"/>
    <col min="12041" max="12286" width="8.875" style="787"/>
    <col min="12287" max="12287" width="8.5" style="787" customWidth="1"/>
    <col min="12288" max="12288" width="12.5" style="787" customWidth="1"/>
    <col min="12289" max="12289" width="39.625" style="787" customWidth="1"/>
    <col min="12290" max="12290" width="20" style="787" customWidth="1"/>
    <col min="12291" max="12291" width="17.5" style="787" customWidth="1"/>
    <col min="12292" max="12292" width="16.5" style="787" customWidth="1"/>
    <col min="12293" max="12293" width="9.5" style="787" customWidth="1"/>
    <col min="12294" max="12294" width="17.375" style="787" customWidth="1"/>
    <col min="12295" max="12295" width="12.375" style="787" customWidth="1"/>
    <col min="12296" max="12296" width="14.5" style="787" customWidth="1"/>
    <col min="12297" max="12542" width="8.875" style="787"/>
    <col min="12543" max="12543" width="8.5" style="787" customWidth="1"/>
    <col min="12544" max="12544" width="12.5" style="787" customWidth="1"/>
    <col min="12545" max="12545" width="39.625" style="787" customWidth="1"/>
    <col min="12546" max="12546" width="20" style="787" customWidth="1"/>
    <col min="12547" max="12547" width="17.5" style="787" customWidth="1"/>
    <col min="12548" max="12548" width="16.5" style="787" customWidth="1"/>
    <col min="12549" max="12549" width="9.5" style="787" customWidth="1"/>
    <col min="12550" max="12550" width="17.375" style="787" customWidth="1"/>
    <col min="12551" max="12551" width="12.375" style="787" customWidth="1"/>
    <col min="12552" max="12552" width="14.5" style="787" customWidth="1"/>
    <col min="12553" max="12798" width="8.875" style="787"/>
    <col min="12799" max="12799" width="8.5" style="787" customWidth="1"/>
    <col min="12800" max="12800" width="12.5" style="787" customWidth="1"/>
    <col min="12801" max="12801" width="39.625" style="787" customWidth="1"/>
    <col min="12802" max="12802" width="20" style="787" customWidth="1"/>
    <col min="12803" max="12803" width="17.5" style="787" customWidth="1"/>
    <col min="12804" max="12804" width="16.5" style="787" customWidth="1"/>
    <col min="12805" max="12805" width="9.5" style="787" customWidth="1"/>
    <col min="12806" max="12806" width="17.375" style="787" customWidth="1"/>
    <col min="12807" max="12807" width="12.375" style="787" customWidth="1"/>
    <col min="12808" max="12808" width="14.5" style="787" customWidth="1"/>
    <col min="12809" max="13054" width="8.875" style="787"/>
    <col min="13055" max="13055" width="8.5" style="787" customWidth="1"/>
    <col min="13056" max="13056" width="12.5" style="787" customWidth="1"/>
    <col min="13057" max="13057" width="39.625" style="787" customWidth="1"/>
    <col min="13058" max="13058" width="20" style="787" customWidth="1"/>
    <col min="13059" max="13059" width="17.5" style="787" customWidth="1"/>
    <col min="13060" max="13060" width="16.5" style="787" customWidth="1"/>
    <col min="13061" max="13061" width="9.5" style="787" customWidth="1"/>
    <col min="13062" max="13062" width="17.375" style="787" customWidth="1"/>
    <col min="13063" max="13063" width="12.375" style="787" customWidth="1"/>
    <col min="13064" max="13064" width="14.5" style="787" customWidth="1"/>
    <col min="13065" max="13310" width="8.875" style="787"/>
    <col min="13311" max="13311" width="8.5" style="787" customWidth="1"/>
    <col min="13312" max="13312" width="12.5" style="787" customWidth="1"/>
    <col min="13313" max="13313" width="39.625" style="787" customWidth="1"/>
    <col min="13314" max="13314" width="20" style="787" customWidth="1"/>
    <col min="13315" max="13315" width="17.5" style="787" customWidth="1"/>
    <col min="13316" max="13316" width="16.5" style="787" customWidth="1"/>
    <col min="13317" max="13317" width="9.5" style="787" customWidth="1"/>
    <col min="13318" max="13318" width="17.375" style="787" customWidth="1"/>
    <col min="13319" max="13319" width="12.375" style="787" customWidth="1"/>
    <col min="13320" max="13320" width="14.5" style="787" customWidth="1"/>
    <col min="13321" max="13566" width="8.875" style="787"/>
    <col min="13567" max="13567" width="8.5" style="787" customWidth="1"/>
    <col min="13568" max="13568" width="12.5" style="787" customWidth="1"/>
    <col min="13569" max="13569" width="39.625" style="787" customWidth="1"/>
    <col min="13570" max="13570" width="20" style="787" customWidth="1"/>
    <col min="13571" max="13571" width="17.5" style="787" customWidth="1"/>
    <col min="13572" max="13572" width="16.5" style="787" customWidth="1"/>
    <col min="13573" max="13573" width="9.5" style="787" customWidth="1"/>
    <col min="13574" max="13574" width="17.375" style="787" customWidth="1"/>
    <col min="13575" max="13575" width="12.375" style="787" customWidth="1"/>
    <col min="13576" max="13576" width="14.5" style="787" customWidth="1"/>
    <col min="13577" max="13822" width="8.875" style="787"/>
    <col min="13823" max="13823" width="8.5" style="787" customWidth="1"/>
    <col min="13824" max="13824" width="12.5" style="787" customWidth="1"/>
    <col min="13825" max="13825" width="39.625" style="787" customWidth="1"/>
    <col min="13826" max="13826" width="20" style="787" customWidth="1"/>
    <col min="13827" max="13827" width="17.5" style="787" customWidth="1"/>
    <col min="13828" max="13828" width="16.5" style="787" customWidth="1"/>
    <col min="13829" max="13829" width="9.5" style="787" customWidth="1"/>
    <col min="13830" max="13830" width="17.375" style="787" customWidth="1"/>
    <col min="13831" max="13831" width="12.375" style="787" customWidth="1"/>
    <col min="13832" max="13832" width="14.5" style="787" customWidth="1"/>
    <col min="13833" max="14078" width="8.875" style="787"/>
    <col min="14079" max="14079" width="8.5" style="787" customWidth="1"/>
    <col min="14080" max="14080" width="12.5" style="787" customWidth="1"/>
    <col min="14081" max="14081" width="39.625" style="787" customWidth="1"/>
    <col min="14082" max="14082" width="20" style="787" customWidth="1"/>
    <col min="14083" max="14083" width="17.5" style="787" customWidth="1"/>
    <col min="14084" max="14084" width="16.5" style="787" customWidth="1"/>
    <col min="14085" max="14085" width="9.5" style="787" customWidth="1"/>
    <col min="14086" max="14086" width="17.375" style="787" customWidth="1"/>
    <col min="14087" max="14087" width="12.375" style="787" customWidth="1"/>
    <col min="14088" max="14088" width="14.5" style="787" customWidth="1"/>
    <col min="14089" max="14334" width="8.875" style="787"/>
    <col min="14335" max="14335" width="8.5" style="787" customWidth="1"/>
    <col min="14336" max="14336" width="12.5" style="787" customWidth="1"/>
    <col min="14337" max="14337" width="39.625" style="787" customWidth="1"/>
    <col min="14338" max="14338" width="20" style="787" customWidth="1"/>
    <col min="14339" max="14339" width="17.5" style="787" customWidth="1"/>
    <col min="14340" max="14340" width="16.5" style="787" customWidth="1"/>
    <col min="14341" max="14341" width="9.5" style="787" customWidth="1"/>
    <col min="14342" max="14342" width="17.375" style="787" customWidth="1"/>
    <col min="14343" max="14343" width="12.375" style="787" customWidth="1"/>
    <col min="14344" max="14344" width="14.5" style="787" customWidth="1"/>
    <col min="14345" max="14590" width="8.875" style="787"/>
    <col min="14591" max="14591" width="8.5" style="787" customWidth="1"/>
    <col min="14592" max="14592" width="12.5" style="787" customWidth="1"/>
    <col min="14593" max="14593" width="39.625" style="787" customWidth="1"/>
    <col min="14594" max="14594" width="20" style="787" customWidth="1"/>
    <col min="14595" max="14595" width="17.5" style="787" customWidth="1"/>
    <col min="14596" max="14596" width="16.5" style="787" customWidth="1"/>
    <col min="14597" max="14597" width="9.5" style="787" customWidth="1"/>
    <col min="14598" max="14598" width="17.375" style="787" customWidth="1"/>
    <col min="14599" max="14599" width="12.375" style="787" customWidth="1"/>
    <col min="14600" max="14600" width="14.5" style="787" customWidth="1"/>
    <col min="14601" max="14846" width="8.875" style="787"/>
    <col min="14847" max="14847" width="8.5" style="787" customWidth="1"/>
    <col min="14848" max="14848" width="12.5" style="787" customWidth="1"/>
    <col min="14849" max="14849" width="39.625" style="787" customWidth="1"/>
    <col min="14850" max="14850" width="20" style="787" customWidth="1"/>
    <col min="14851" max="14851" width="17.5" style="787" customWidth="1"/>
    <col min="14852" max="14852" width="16.5" style="787" customWidth="1"/>
    <col min="14853" max="14853" width="9.5" style="787" customWidth="1"/>
    <col min="14854" max="14854" width="17.375" style="787" customWidth="1"/>
    <col min="14855" max="14855" width="12.375" style="787" customWidth="1"/>
    <col min="14856" max="14856" width="14.5" style="787" customWidth="1"/>
    <col min="14857" max="15102" width="8.875" style="787"/>
    <col min="15103" max="15103" width="8.5" style="787" customWidth="1"/>
    <col min="15104" max="15104" width="12.5" style="787" customWidth="1"/>
    <col min="15105" max="15105" width="39.625" style="787" customWidth="1"/>
    <col min="15106" max="15106" width="20" style="787" customWidth="1"/>
    <col min="15107" max="15107" width="17.5" style="787" customWidth="1"/>
    <col min="15108" max="15108" width="16.5" style="787" customWidth="1"/>
    <col min="15109" max="15109" width="9.5" style="787" customWidth="1"/>
    <col min="15110" max="15110" width="17.375" style="787" customWidth="1"/>
    <col min="15111" max="15111" width="12.375" style="787" customWidth="1"/>
    <col min="15112" max="15112" width="14.5" style="787" customWidth="1"/>
    <col min="15113" max="15358" width="8.875" style="787"/>
    <col min="15359" max="15359" width="8.5" style="787" customWidth="1"/>
    <col min="15360" max="15360" width="12.5" style="787" customWidth="1"/>
    <col min="15361" max="15361" width="39.625" style="787" customWidth="1"/>
    <col min="15362" max="15362" width="20" style="787" customWidth="1"/>
    <col min="15363" max="15363" width="17.5" style="787" customWidth="1"/>
    <col min="15364" max="15364" width="16.5" style="787" customWidth="1"/>
    <col min="15365" max="15365" width="9.5" style="787" customWidth="1"/>
    <col min="15366" max="15366" width="17.375" style="787" customWidth="1"/>
    <col min="15367" max="15367" width="12.375" style="787" customWidth="1"/>
    <col min="15368" max="15368" width="14.5" style="787" customWidth="1"/>
    <col min="15369" max="15614" width="8.875" style="787"/>
    <col min="15615" max="15615" width="8.5" style="787" customWidth="1"/>
    <col min="15616" max="15616" width="12.5" style="787" customWidth="1"/>
    <col min="15617" max="15617" width="39.625" style="787" customWidth="1"/>
    <col min="15618" max="15618" width="20" style="787" customWidth="1"/>
    <col min="15619" max="15619" width="17.5" style="787" customWidth="1"/>
    <col min="15620" max="15620" width="16.5" style="787" customWidth="1"/>
    <col min="15621" max="15621" width="9.5" style="787" customWidth="1"/>
    <col min="15622" max="15622" width="17.375" style="787" customWidth="1"/>
    <col min="15623" max="15623" width="12.375" style="787" customWidth="1"/>
    <col min="15624" max="15624" width="14.5" style="787" customWidth="1"/>
    <col min="15625" max="15870" width="8.875" style="787"/>
    <col min="15871" max="15871" width="8.5" style="787" customWidth="1"/>
    <col min="15872" max="15872" width="12.5" style="787" customWidth="1"/>
    <col min="15873" max="15873" width="39.625" style="787" customWidth="1"/>
    <col min="15874" max="15874" width="20" style="787" customWidth="1"/>
    <col min="15875" max="15875" width="17.5" style="787" customWidth="1"/>
    <col min="15876" max="15876" width="16.5" style="787" customWidth="1"/>
    <col min="15877" max="15877" width="9.5" style="787" customWidth="1"/>
    <col min="15878" max="15878" width="17.375" style="787" customWidth="1"/>
    <col min="15879" max="15879" width="12.375" style="787" customWidth="1"/>
    <col min="15880" max="15880" width="14.5" style="787" customWidth="1"/>
    <col min="15881" max="16126" width="8.875" style="787"/>
    <col min="16127" max="16127" width="8.5" style="787" customWidth="1"/>
    <col min="16128" max="16128" width="12.5" style="787" customWidth="1"/>
    <col min="16129" max="16129" width="39.625" style="787" customWidth="1"/>
    <col min="16130" max="16130" width="20" style="787" customWidth="1"/>
    <col min="16131" max="16131" width="17.5" style="787" customWidth="1"/>
    <col min="16132" max="16132" width="16.5" style="787" customWidth="1"/>
    <col min="16133" max="16133" width="9.5" style="787" customWidth="1"/>
    <col min="16134" max="16134" width="17.375" style="787" customWidth="1"/>
    <col min="16135" max="16135" width="12.375" style="787" customWidth="1"/>
    <col min="16136" max="16136" width="14.5" style="787" customWidth="1"/>
    <col min="16137" max="16382" width="8.875" style="787"/>
    <col min="16383" max="16384" width="9.125" style="787" customWidth="1"/>
  </cols>
  <sheetData>
    <row r="1" spans="1:7" ht="24.75" customHeight="1" x14ac:dyDescent="0.25">
      <c r="A1" s="1103">
        <v>177</v>
      </c>
      <c r="B1" s="804"/>
      <c r="C1" s="1105" t="s">
        <v>3</v>
      </c>
      <c r="D1" s="1106"/>
      <c r="E1" s="788" t="s">
        <v>309</v>
      </c>
      <c r="F1" s="788" t="s">
        <v>310</v>
      </c>
      <c r="G1" s="789" t="s">
        <v>10785</v>
      </c>
    </row>
    <row r="2" spans="1:7" ht="24.75" customHeight="1" x14ac:dyDescent="0.25">
      <c r="A2" s="1103"/>
      <c r="B2" s="805"/>
      <c r="C2" s="788" t="s">
        <v>311</v>
      </c>
      <c r="D2" s="788" t="s">
        <v>312</v>
      </c>
      <c r="E2" s="791" t="s">
        <v>10786</v>
      </c>
      <c r="F2" s="791">
        <v>42004</v>
      </c>
      <c r="G2" s="788" t="s">
        <v>313</v>
      </c>
    </row>
    <row r="3" spans="1:7" ht="12.8" customHeight="1" x14ac:dyDescent="0.25">
      <c r="A3" s="1103"/>
      <c r="B3" s="804"/>
      <c r="C3" s="808"/>
      <c r="D3" s="809"/>
      <c r="E3" s="809"/>
      <c r="F3" s="809"/>
      <c r="G3" s="900"/>
    </row>
    <row r="4" spans="1:7" ht="25.2" customHeight="1" x14ac:dyDescent="0.25">
      <c r="A4" s="1103"/>
      <c r="B4" s="805"/>
      <c r="C4" s="797" t="s">
        <v>168</v>
      </c>
      <c r="D4" s="810" t="s">
        <v>403</v>
      </c>
      <c r="E4" s="798">
        <v>647515226.61000001</v>
      </c>
      <c r="F4" s="798">
        <v>692270906.75999999</v>
      </c>
      <c r="G4" s="799">
        <f t="shared" ref="G4:G50" si="0">F4-E4</f>
        <v>44755680.149999976</v>
      </c>
    </row>
    <row r="5" spans="1:7" ht="25.2" customHeight="1" x14ac:dyDescent="0.25">
      <c r="A5" s="1103"/>
      <c r="B5" s="805"/>
      <c r="C5" s="797" t="s">
        <v>404</v>
      </c>
      <c r="D5" s="797" t="s">
        <v>405</v>
      </c>
      <c r="E5" s="798">
        <v>1117139.8999999999</v>
      </c>
      <c r="F5" s="798">
        <v>1179452.21</v>
      </c>
      <c r="G5" s="799">
        <f t="shared" si="0"/>
        <v>62312.310000000056</v>
      </c>
    </row>
    <row r="6" spans="1:7" ht="25.2" customHeight="1" x14ac:dyDescent="0.25">
      <c r="A6" s="1103"/>
      <c r="B6" s="805"/>
      <c r="C6" s="800" t="s">
        <v>406</v>
      </c>
      <c r="D6" s="800" t="s">
        <v>407</v>
      </c>
      <c r="E6" s="801">
        <v>1117139.8999999999</v>
      </c>
      <c r="F6" s="801">
        <v>1179452.21</v>
      </c>
      <c r="G6" s="802">
        <f t="shared" si="0"/>
        <v>62312.310000000056</v>
      </c>
    </row>
    <row r="7" spans="1:7" ht="25.2" customHeight="1" x14ac:dyDescent="0.25">
      <c r="A7" s="1103"/>
      <c r="B7" s="805"/>
      <c r="C7" s="797" t="s">
        <v>408</v>
      </c>
      <c r="D7" s="797" t="s">
        <v>72</v>
      </c>
      <c r="E7" s="798">
        <v>338771161.25</v>
      </c>
      <c r="F7" s="798">
        <v>345494481.44999999</v>
      </c>
      <c r="G7" s="799">
        <f t="shared" si="0"/>
        <v>6723320.1999999881</v>
      </c>
    </row>
    <row r="8" spans="1:7" ht="25.2" customHeight="1" x14ac:dyDescent="0.25">
      <c r="A8" s="1103"/>
      <c r="B8" s="805"/>
      <c r="C8" s="800" t="s">
        <v>409</v>
      </c>
      <c r="D8" s="800" t="s">
        <v>73</v>
      </c>
      <c r="E8" s="801">
        <v>248123629.11000001</v>
      </c>
      <c r="F8" s="801">
        <v>243628644.11000001</v>
      </c>
      <c r="G8" s="802">
        <f t="shared" si="0"/>
        <v>-4494985</v>
      </c>
    </row>
    <row r="9" spans="1:7" ht="25.2" customHeight="1" x14ac:dyDescent="0.25">
      <c r="A9" s="1103"/>
      <c r="B9" s="805"/>
      <c r="C9" s="800" t="s">
        <v>410</v>
      </c>
      <c r="D9" s="800" t="s">
        <v>78</v>
      </c>
      <c r="E9" s="801">
        <v>57029493.379999995</v>
      </c>
      <c r="F9" s="801">
        <v>68221176.680000007</v>
      </c>
      <c r="G9" s="802">
        <f t="shared" si="0"/>
        <v>11191683.300000012</v>
      </c>
    </row>
    <row r="10" spans="1:7" ht="25.2" customHeight="1" x14ac:dyDescent="0.25">
      <c r="A10" s="1103"/>
      <c r="B10" s="805"/>
      <c r="C10" s="800" t="s">
        <v>411</v>
      </c>
      <c r="D10" s="800" t="s">
        <v>93</v>
      </c>
      <c r="E10" s="801">
        <v>4569061.75</v>
      </c>
      <c r="F10" s="801">
        <v>4595683.6500000004</v>
      </c>
      <c r="G10" s="802">
        <f t="shared" si="0"/>
        <v>26621.900000000373</v>
      </c>
    </row>
    <row r="11" spans="1:7" ht="25.2" customHeight="1" x14ac:dyDescent="0.25">
      <c r="A11" s="1103"/>
      <c r="B11" s="805"/>
      <c r="C11" s="800" t="s">
        <v>336</v>
      </c>
      <c r="D11" s="800" t="s">
        <v>412</v>
      </c>
      <c r="E11" s="801">
        <v>29048977.010000002</v>
      </c>
      <c r="F11" s="801">
        <v>29048977.010000002</v>
      </c>
      <c r="G11" s="802">
        <f t="shared" si="0"/>
        <v>0</v>
      </c>
    </row>
    <row r="12" spans="1:7" ht="25.2" customHeight="1" x14ac:dyDescent="0.25">
      <c r="A12" s="1103"/>
      <c r="B12" s="805"/>
      <c r="C12" s="797" t="s">
        <v>413</v>
      </c>
      <c r="D12" s="797" t="s">
        <v>414</v>
      </c>
      <c r="E12" s="798">
        <v>147055687.16</v>
      </c>
      <c r="F12" s="798">
        <v>165759663.16</v>
      </c>
      <c r="G12" s="799">
        <f t="shared" si="0"/>
        <v>18703976</v>
      </c>
    </row>
    <row r="13" spans="1:7" ht="25.2" customHeight="1" x14ac:dyDescent="0.25">
      <c r="A13" s="1103"/>
      <c r="B13" s="805"/>
      <c r="C13" s="800" t="s">
        <v>415</v>
      </c>
      <c r="D13" s="800" t="s">
        <v>1294</v>
      </c>
      <c r="E13" s="801">
        <v>1208825.1599999999</v>
      </c>
      <c r="F13" s="801">
        <v>1239002.49</v>
      </c>
      <c r="G13" s="802">
        <f t="shared" si="0"/>
        <v>30177.330000000075</v>
      </c>
    </row>
    <row r="14" spans="1:7" ht="25.2" customHeight="1" x14ac:dyDescent="0.25">
      <c r="A14" s="1103"/>
      <c r="B14" s="805"/>
      <c r="C14" s="800" t="s">
        <v>416</v>
      </c>
      <c r="D14" s="800" t="s">
        <v>417</v>
      </c>
      <c r="E14" s="801">
        <v>44500</v>
      </c>
      <c r="F14" s="801">
        <v>44500.01</v>
      </c>
      <c r="G14" s="802">
        <f t="shared" si="0"/>
        <v>1.0000000002037268E-2</v>
      </c>
    </row>
    <row r="15" spans="1:7" ht="25.2" customHeight="1" x14ac:dyDescent="0.25">
      <c r="A15" s="1103"/>
      <c r="B15" s="805"/>
      <c r="C15" s="800" t="s">
        <v>418</v>
      </c>
      <c r="D15" s="800" t="s">
        <v>178</v>
      </c>
      <c r="E15" s="801">
        <v>211521.8</v>
      </c>
      <c r="F15" s="801">
        <v>229343.85</v>
      </c>
      <c r="G15" s="802">
        <f t="shared" si="0"/>
        <v>17822.050000000017</v>
      </c>
    </row>
    <row r="16" spans="1:7" ht="25.2" customHeight="1" x14ac:dyDescent="0.25">
      <c r="A16" s="1103"/>
      <c r="B16" s="805"/>
      <c r="C16" s="800" t="s">
        <v>419</v>
      </c>
      <c r="D16" s="800" t="s">
        <v>290</v>
      </c>
      <c r="E16" s="801">
        <v>2500</v>
      </c>
      <c r="F16" s="801">
        <v>2500</v>
      </c>
      <c r="G16" s="802">
        <f t="shared" si="0"/>
        <v>0</v>
      </c>
    </row>
    <row r="17" spans="1:8" ht="25.2" customHeight="1" x14ac:dyDescent="0.25">
      <c r="A17" s="1103"/>
      <c r="B17" s="805"/>
      <c r="C17" s="800" t="s">
        <v>323</v>
      </c>
      <c r="D17" s="800" t="s">
        <v>420</v>
      </c>
      <c r="E17" s="801">
        <v>114866111.48999999</v>
      </c>
      <c r="F17" s="801">
        <v>130506171.8</v>
      </c>
      <c r="G17" s="802">
        <f t="shared" si="0"/>
        <v>15640060.310000002</v>
      </c>
    </row>
    <row r="18" spans="1:8" ht="25.2" customHeight="1" x14ac:dyDescent="0.25">
      <c r="A18" s="1103"/>
      <c r="B18" s="805"/>
      <c r="C18" s="800" t="s">
        <v>421</v>
      </c>
      <c r="D18" s="800" t="s">
        <v>2092</v>
      </c>
      <c r="E18" s="801">
        <v>30344160.710000001</v>
      </c>
      <c r="F18" s="801">
        <v>33359761.93</v>
      </c>
      <c r="G18" s="802">
        <f t="shared" si="0"/>
        <v>3015601.2199999988</v>
      </c>
    </row>
    <row r="19" spans="1:8" ht="25.2" customHeight="1" x14ac:dyDescent="0.25">
      <c r="A19" s="1103"/>
      <c r="B19" s="805"/>
      <c r="C19" s="800" t="s">
        <v>1731</v>
      </c>
      <c r="D19" s="800" t="s">
        <v>1732</v>
      </c>
      <c r="E19" s="801">
        <v>378068</v>
      </c>
      <c r="F19" s="801">
        <v>378383.08</v>
      </c>
      <c r="G19" s="802">
        <f t="shared" si="0"/>
        <v>315.0800000000163</v>
      </c>
    </row>
    <row r="20" spans="1:8" ht="25.2" customHeight="1" x14ac:dyDescent="0.25">
      <c r="A20" s="1103"/>
      <c r="B20" s="805"/>
      <c r="C20" s="797" t="s">
        <v>422</v>
      </c>
      <c r="D20" s="797" t="s">
        <v>423</v>
      </c>
      <c r="E20" s="798">
        <v>36194020.5</v>
      </c>
      <c r="F20" s="798">
        <v>36396846.729999997</v>
      </c>
      <c r="G20" s="799">
        <f t="shared" si="0"/>
        <v>202826.22999999672</v>
      </c>
      <c r="H20" s="811"/>
    </row>
    <row r="21" spans="1:8" ht="25.2" customHeight="1" x14ac:dyDescent="0.25">
      <c r="A21" s="1103"/>
      <c r="B21" s="805"/>
      <c r="C21" s="800" t="s">
        <v>424</v>
      </c>
      <c r="D21" s="800" t="s">
        <v>110</v>
      </c>
      <c r="E21" s="801">
        <v>14193177.390000001</v>
      </c>
      <c r="F21" s="801">
        <v>14196610.619999999</v>
      </c>
      <c r="G21" s="802">
        <f t="shared" si="0"/>
        <v>3433.2299999985844</v>
      </c>
    </row>
    <row r="22" spans="1:8" ht="25.2" customHeight="1" x14ac:dyDescent="0.25">
      <c r="A22" s="1103"/>
      <c r="B22" s="805"/>
      <c r="C22" s="800" t="s">
        <v>425</v>
      </c>
      <c r="D22" s="800" t="s">
        <v>426</v>
      </c>
      <c r="E22" s="801">
        <v>310767.71999999997</v>
      </c>
      <c r="F22" s="801">
        <v>321457.44</v>
      </c>
      <c r="G22" s="802">
        <f t="shared" si="0"/>
        <v>10689.72000000003</v>
      </c>
    </row>
    <row r="23" spans="1:8" ht="25.2" customHeight="1" x14ac:dyDescent="0.25">
      <c r="A23" s="1103"/>
      <c r="B23" s="805"/>
      <c r="C23" s="800" t="s">
        <v>427</v>
      </c>
      <c r="D23" s="800" t="s">
        <v>123</v>
      </c>
      <c r="E23" s="801">
        <v>4112738.75</v>
      </c>
      <c r="F23" s="801">
        <v>4299760.17</v>
      </c>
      <c r="G23" s="802">
        <f t="shared" si="0"/>
        <v>187021.41999999993</v>
      </c>
    </row>
    <row r="24" spans="1:8" ht="25.2" customHeight="1" x14ac:dyDescent="0.25">
      <c r="A24" s="1103"/>
      <c r="B24" s="805"/>
      <c r="C24" s="800" t="s">
        <v>428</v>
      </c>
      <c r="D24" s="800" t="s">
        <v>132</v>
      </c>
      <c r="E24" s="801">
        <v>17577336.640000001</v>
      </c>
      <c r="F24" s="801">
        <v>17579018.5</v>
      </c>
      <c r="G24" s="802">
        <f t="shared" si="0"/>
        <v>1681.859999999404</v>
      </c>
    </row>
    <row r="25" spans="1:8" ht="25.2" customHeight="1" x14ac:dyDescent="0.25">
      <c r="A25" s="1103"/>
      <c r="B25" s="805"/>
      <c r="C25" s="797" t="s">
        <v>429</v>
      </c>
      <c r="D25" s="797" t="s">
        <v>430</v>
      </c>
      <c r="E25" s="798">
        <v>13021548.379999999</v>
      </c>
      <c r="F25" s="798">
        <v>33224454.640000001</v>
      </c>
      <c r="G25" s="799">
        <f t="shared" si="0"/>
        <v>20202906.260000002</v>
      </c>
    </row>
    <row r="26" spans="1:8" ht="25.2" customHeight="1" x14ac:dyDescent="0.25">
      <c r="A26" s="1103"/>
      <c r="B26" s="805"/>
      <c r="C26" s="800" t="s">
        <v>431</v>
      </c>
      <c r="D26" s="803" t="s">
        <v>432</v>
      </c>
      <c r="E26" s="801">
        <v>567223.98</v>
      </c>
      <c r="F26" s="801">
        <v>567223.98</v>
      </c>
      <c r="G26" s="802">
        <f>F26-E26</f>
        <v>0</v>
      </c>
    </row>
    <row r="27" spans="1:8" ht="25.2" customHeight="1" x14ac:dyDescent="0.25">
      <c r="A27" s="1103"/>
      <c r="B27" s="805"/>
      <c r="C27" s="800" t="s">
        <v>433</v>
      </c>
      <c r="D27" s="800" t="s">
        <v>434</v>
      </c>
      <c r="E27" s="801">
        <v>354218.9</v>
      </c>
      <c r="F27" s="801">
        <v>351693.9</v>
      </c>
      <c r="G27" s="802">
        <f>F27-E27</f>
        <v>-2525</v>
      </c>
    </row>
    <row r="28" spans="1:8" ht="25.2" customHeight="1" x14ac:dyDescent="0.25">
      <c r="A28" s="1103">
        <v>178</v>
      </c>
      <c r="B28" s="805"/>
      <c r="C28" s="1105" t="s">
        <v>3</v>
      </c>
      <c r="D28" s="1106"/>
      <c r="E28" s="788" t="s">
        <v>309</v>
      </c>
      <c r="F28" s="788" t="s">
        <v>310</v>
      </c>
      <c r="G28" s="789" t="s">
        <v>10785</v>
      </c>
    </row>
    <row r="29" spans="1:8" ht="25.2" customHeight="1" x14ac:dyDescent="0.25">
      <c r="A29" s="1103"/>
      <c r="B29" s="805"/>
      <c r="C29" s="788" t="s">
        <v>311</v>
      </c>
      <c r="D29" s="788" t="s">
        <v>312</v>
      </c>
      <c r="E29" s="791" t="s">
        <v>10786</v>
      </c>
      <c r="F29" s="791">
        <v>42004</v>
      </c>
      <c r="G29" s="788" t="s">
        <v>313</v>
      </c>
    </row>
    <row r="30" spans="1:8" ht="25.2" customHeight="1" x14ac:dyDescent="0.25">
      <c r="A30" s="1103"/>
      <c r="B30" s="805"/>
      <c r="C30" s="808"/>
      <c r="D30" s="809"/>
      <c r="E30" s="809"/>
      <c r="F30" s="809"/>
      <c r="G30" s="900"/>
    </row>
    <row r="31" spans="1:8" ht="25.2" customHeight="1" x14ac:dyDescent="0.25">
      <c r="A31" s="1103"/>
      <c r="B31" s="805"/>
      <c r="C31" s="800" t="s">
        <v>435</v>
      </c>
      <c r="D31" s="800" t="s">
        <v>207</v>
      </c>
      <c r="E31" s="801">
        <v>12100105.5</v>
      </c>
      <c r="F31" s="801">
        <v>32305536.760000002</v>
      </c>
      <c r="G31" s="802">
        <f t="shared" si="0"/>
        <v>20205431.260000002</v>
      </c>
    </row>
    <row r="32" spans="1:8" ht="25.2" customHeight="1" x14ac:dyDescent="0.25">
      <c r="A32" s="1103"/>
      <c r="B32" s="805"/>
      <c r="C32" s="797" t="s">
        <v>436</v>
      </c>
      <c r="D32" s="797" t="s">
        <v>437</v>
      </c>
      <c r="E32" s="798">
        <v>11783089.539999999</v>
      </c>
      <c r="F32" s="798">
        <v>11674065.84</v>
      </c>
      <c r="G32" s="799">
        <f t="shared" si="0"/>
        <v>-109023.69999999925</v>
      </c>
    </row>
    <row r="33" spans="1:7" ht="25.2" customHeight="1" x14ac:dyDescent="0.25">
      <c r="A33" s="1103"/>
      <c r="B33" s="805"/>
      <c r="C33" s="803" t="s">
        <v>438</v>
      </c>
      <c r="D33" s="803" t="s">
        <v>209</v>
      </c>
      <c r="E33" s="801">
        <v>3137500.9699999997</v>
      </c>
      <c r="F33" s="801">
        <v>3212579.05</v>
      </c>
      <c r="G33" s="802">
        <f t="shared" si="0"/>
        <v>75078.080000000075</v>
      </c>
    </row>
    <row r="34" spans="1:7" ht="25.2" customHeight="1" x14ac:dyDescent="0.25">
      <c r="A34" s="1103"/>
      <c r="B34" s="805"/>
      <c r="C34" s="800" t="s">
        <v>439</v>
      </c>
      <c r="D34" s="803" t="s">
        <v>211</v>
      </c>
      <c r="E34" s="801">
        <v>4277624.8100000005</v>
      </c>
      <c r="F34" s="801">
        <v>4224139.49</v>
      </c>
      <c r="G34" s="802">
        <f t="shared" si="0"/>
        <v>-53485.320000000298</v>
      </c>
    </row>
    <row r="35" spans="1:7" ht="25.2" customHeight="1" x14ac:dyDescent="0.25">
      <c r="A35" s="1103"/>
      <c r="B35" s="805"/>
      <c r="C35" s="800" t="s">
        <v>440</v>
      </c>
      <c r="D35" s="803" t="s">
        <v>441</v>
      </c>
      <c r="E35" s="801">
        <v>787709.6</v>
      </c>
      <c r="F35" s="801">
        <v>796266.76</v>
      </c>
      <c r="G35" s="802">
        <f t="shared" si="0"/>
        <v>8557.1600000000326</v>
      </c>
    </row>
    <row r="36" spans="1:7" ht="25.2" customHeight="1" x14ac:dyDescent="0.25">
      <c r="A36" s="1103"/>
      <c r="B36" s="805"/>
      <c r="C36" s="800" t="s">
        <v>442</v>
      </c>
      <c r="D36" s="803" t="s">
        <v>443</v>
      </c>
      <c r="E36" s="801">
        <v>3560254.16</v>
      </c>
      <c r="F36" s="801">
        <v>3368189.54</v>
      </c>
      <c r="G36" s="802">
        <f t="shared" si="0"/>
        <v>-192064.62000000011</v>
      </c>
    </row>
    <row r="37" spans="1:7" ht="25.2" customHeight="1" x14ac:dyDescent="0.25">
      <c r="A37" s="1103"/>
      <c r="B37" s="805"/>
      <c r="C37" s="800" t="s">
        <v>444</v>
      </c>
      <c r="D37" s="800" t="s">
        <v>216</v>
      </c>
      <c r="E37" s="801">
        <v>20000</v>
      </c>
      <c r="F37" s="801">
        <v>72891</v>
      </c>
      <c r="G37" s="802">
        <f t="shared" si="0"/>
        <v>52891</v>
      </c>
    </row>
    <row r="38" spans="1:7" ht="25.2" customHeight="1" x14ac:dyDescent="0.25">
      <c r="A38" s="1103"/>
      <c r="B38" s="805"/>
      <c r="C38" s="797" t="s">
        <v>445</v>
      </c>
      <c r="D38" s="797" t="s">
        <v>446</v>
      </c>
      <c r="E38" s="798">
        <v>77935888.939999998</v>
      </c>
      <c r="F38" s="798">
        <v>77048088.069999993</v>
      </c>
      <c r="G38" s="799">
        <f t="shared" si="0"/>
        <v>-887800.87000000477</v>
      </c>
    </row>
    <row r="39" spans="1:7" ht="25.2" customHeight="1" x14ac:dyDescent="0.25">
      <c r="A39" s="1103"/>
      <c r="B39" s="805"/>
      <c r="C39" s="800" t="s">
        <v>360</v>
      </c>
      <c r="D39" s="800" t="s">
        <v>218</v>
      </c>
      <c r="E39" s="801">
        <v>60092856.530000001</v>
      </c>
      <c r="F39" s="801">
        <v>59113558.979999997</v>
      </c>
      <c r="G39" s="802">
        <f t="shared" si="0"/>
        <v>-979297.55000000447</v>
      </c>
    </row>
    <row r="40" spans="1:7" ht="25.2" customHeight="1" x14ac:dyDescent="0.25">
      <c r="A40" s="1103"/>
      <c r="B40" s="805"/>
      <c r="C40" s="800" t="s">
        <v>447</v>
      </c>
      <c r="D40" s="800" t="s">
        <v>448</v>
      </c>
      <c r="E40" s="801">
        <v>17843032.41</v>
      </c>
      <c r="F40" s="801">
        <v>17934529.09</v>
      </c>
      <c r="G40" s="802">
        <f t="shared" si="0"/>
        <v>91496.679999999702</v>
      </c>
    </row>
    <row r="41" spans="1:7" ht="25.2" customHeight="1" x14ac:dyDescent="0.25">
      <c r="A41" s="1103"/>
      <c r="B41" s="805"/>
      <c r="C41" s="797" t="s">
        <v>449</v>
      </c>
      <c r="D41" s="797" t="s">
        <v>450</v>
      </c>
      <c r="E41" s="798">
        <v>8882975.1999999993</v>
      </c>
      <c r="F41" s="798">
        <v>8965085.0399999991</v>
      </c>
      <c r="G41" s="799">
        <f t="shared" si="0"/>
        <v>82109.839999999851</v>
      </c>
    </row>
    <row r="42" spans="1:7" ht="25.2" customHeight="1" x14ac:dyDescent="0.25">
      <c r="A42" s="1103"/>
      <c r="B42" s="805"/>
      <c r="C42" s="800" t="s">
        <v>332</v>
      </c>
      <c r="D42" s="800" t="s">
        <v>451</v>
      </c>
      <c r="E42" s="801">
        <v>2390000</v>
      </c>
      <c r="F42" s="801">
        <v>2252792.87</v>
      </c>
      <c r="G42" s="802">
        <f t="shared" si="0"/>
        <v>-137207.12999999989</v>
      </c>
    </row>
    <row r="43" spans="1:7" ht="25.2" customHeight="1" x14ac:dyDescent="0.25">
      <c r="A43" s="1103"/>
      <c r="B43" s="805"/>
      <c r="C43" s="800" t="s">
        <v>452</v>
      </c>
      <c r="D43" s="800" t="s">
        <v>294</v>
      </c>
      <c r="E43" s="801">
        <v>1500000</v>
      </c>
      <c r="F43" s="801">
        <v>1500000</v>
      </c>
      <c r="G43" s="802">
        <f t="shared" si="0"/>
        <v>0</v>
      </c>
    </row>
    <row r="44" spans="1:7" ht="25.2" customHeight="1" x14ac:dyDescent="0.25">
      <c r="A44" s="1103"/>
      <c r="B44" s="805"/>
      <c r="C44" s="800" t="s">
        <v>453</v>
      </c>
      <c r="D44" s="800" t="s">
        <v>295</v>
      </c>
      <c r="E44" s="801">
        <v>2149975.2000000002</v>
      </c>
      <c r="F44" s="801">
        <v>2396487.54</v>
      </c>
      <c r="G44" s="802">
        <f t="shared" si="0"/>
        <v>246512.33999999985</v>
      </c>
    </row>
    <row r="45" spans="1:7" ht="25.2" customHeight="1" x14ac:dyDescent="0.25">
      <c r="A45" s="1103"/>
      <c r="B45" s="805"/>
      <c r="C45" s="800" t="s">
        <v>454</v>
      </c>
      <c r="D45" s="800" t="s">
        <v>455</v>
      </c>
      <c r="E45" s="801">
        <v>2843000</v>
      </c>
      <c r="F45" s="801">
        <v>2815804.63</v>
      </c>
      <c r="G45" s="802">
        <f t="shared" si="0"/>
        <v>-27195.370000000112</v>
      </c>
    </row>
    <row r="46" spans="1:7" ht="25.2" customHeight="1" x14ac:dyDescent="0.25">
      <c r="A46" s="1103"/>
      <c r="B46" s="805"/>
      <c r="C46" s="797" t="s">
        <v>456</v>
      </c>
      <c r="D46" s="797" t="s">
        <v>457</v>
      </c>
      <c r="E46" s="798">
        <v>7487000</v>
      </c>
      <c r="F46" s="798">
        <v>7487000</v>
      </c>
      <c r="G46" s="799">
        <f t="shared" si="0"/>
        <v>0</v>
      </c>
    </row>
    <row r="47" spans="1:7" ht="25.2" customHeight="1" x14ac:dyDescent="0.25">
      <c r="A47" s="1103"/>
      <c r="B47" s="805"/>
      <c r="C47" s="800" t="s">
        <v>458</v>
      </c>
      <c r="D47" s="800" t="s">
        <v>459</v>
      </c>
      <c r="E47" s="801">
        <v>7487000</v>
      </c>
      <c r="F47" s="801">
        <v>7487000</v>
      </c>
      <c r="G47" s="802">
        <f t="shared" si="0"/>
        <v>0</v>
      </c>
    </row>
    <row r="48" spans="1:7" ht="25.2" customHeight="1" x14ac:dyDescent="0.25">
      <c r="A48" s="1103"/>
      <c r="B48" s="805"/>
      <c r="C48" s="797" t="s">
        <v>460</v>
      </c>
      <c r="D48" s="797" t="s">
        <v>1295</v>
      </c>
      <c r="E48" s="798">
        <v>5266715.7399999993</v>
      </c>
      <c r="F48" s="798">
        <v>5041769.62</v>
      </c>
      <c r="G48" s="799">
        <f t="shared" si="0"/>
        <v>-224946.11999999918</v>
      </c>
    </row>
    <row r="49" spans="1:8" ht="25.2" customHeight="1" x14ac:dyDescent="0.25">
      <c r="A49" s="1103"/>
      <c r="B49" s="805"/>
      <c r="C49" s="800" t="s">
        <v>329</v>
      </c>
      <c r="D49" s="800" t="s">
        <v>1296</v>
      </c>
      <c r="E49" s="801">
        <v>5266715.7399999993</v>
      </c>
      <c r="F49" s="801">
        <v>5041769.62</v>
      </c>
      <c r="G49" s="802">
        <f t="shared" si="0"/>
        <v>-224946.11999999918</v>
      </c>
    </row>
    <row r="50" spans="1:8" ht="25.2" customHeight="1" x14ac:dyDescent="0.25">
      <c r="A50" s="1103"/>
      <c r="B50" s="805"/>
      <c r="C50" s="797" t="s">
        <v>2407</v>
      </c>
      <c r="D50" s="810" t="s">
        <v>5973</v>
      </c>
      <c r="E50" s="798">
        <v>299468863.33149999</v>
      </c>
      <c r="F50" s="798">
        <v>327352130.52999997</v>
      </c>
      <c r="G50" s="799">
        <f t="shared" si="0"/>
        <v>27883267.198499978</v>
      </c>
    </row>
    <row r="51" spans="1:8" ht="25.2" customHeight="1" x14ac:dyDescent="0.25">
      <c r="A51" s="1103"/>
      <c r="B51" s="805"/>
      <c r="C51" s="797" t="s">
        <v>5974</v>
      </c>
      <c r="D51" s="797" t="s">
        <v>5975</v>
      </c>
      <c r="E51" s="798">
        <v>12710968.571500001</v>
      </c>
      <c r="F51" s="798">
        <v>13127655.01</v>
      </c>
      <c r="G51" s="799">
        <f>F51-E51</f>
        <v>416686.4384999983</v>
      </c>
    </row>
    <row r="52" spans="1:8" ht="25.2" customHeight="1" x14ac:dyDescent="0.25">
      <c r="A52" s="1103"/>
      <c r="B52" s="805"/>
      <c r="C52" s="800" t="s">
        <v>5976</v>
      </c>
      <c r="D52" s="800" t="s">
        <v>5977</v>
      </c>
      <c r="E52" s="801">
        <v>2000</v>
      </c>
      <c r="F52" s="801">
        <v>1000</v>
      </c>
      <c r="G52" s="802">
        <f>F52-E52</f>
        <v>-1000</v>
      </c>
    </row>
    <row r="53" spans="1:8" ht="25.2" customHeight="1" x14ac:dyDescent="0.25">
      <c r="A53" s="1103"/>
      <c r="B53" s="805"/>
      <c r="C53" s="800" t="s">
        <v>5978</v>
      </c>
      <c r="D53" s="800" t="s">
        <v>5979</v>
      </c>
      <c r="E53" s="801">
        <v>12708968.571500001</v>
      </c>
      <c r="F53" s="801">
        <v>13126655.01</v>
      </c>
      <c r="G53" s="802">
        <f>F53-E53</f>
        <v>417686.4384999983</v>
      </c>
    </row>
    <row r="54" spans="1:8" ht="25.2" customHeight="1" x14ac:dyDescent="0.25">
      <c r="A54" s="1103"/>
      <c r="B54" s="820"/>
      <c r="C54" s="869"/>
      <c r="D54" s="869"/>
      <c r="E54" s="870"/>
      <c r="F54" s="870"/>
      <c r="G54" s="870"/>
    </row>
    <row r="55" spans="1:8" ht="25.2" customHeight="1" x14ac:dyDescent="0.25">
      <c r="A55" s="1103">
        <v>179</v>
      </c>
      <c r="B55" s="805"/>
      <c r="C55" s="1105" t="s">
        <v>3</v>
      </c>
      <c r="D55" s="1106"/>
      <c r="E55" s="788" t="s">
        <v>309</v>
      </c>
      <c r="F55" s="788" t="s">
        <v>310</v>
      </c>
      <c r="G55" s="789" t="s">
        <v>10785</v>
      </c>
    </row>
    <row r="56" spans="1:8" ht="25.2" customHeight="1" x14ac:dyDescent="0.25">
      <c r="A56" s="1103"/>
      <c r="B56" s="805"/>
      <c r="C56" s="788" t="s">
        <v>311</v>
      </c>
      <c r="D56" s="788" t="s">
        <v>312</v>
      </c>
      <c r="E56" s="791" t="s">
        <v>10786</v>
      </c>
      <c r="F56" s="791">
        <v>42004</v>
      </c>
      <c r="G56" s="788" t="s">
        <v>313</v>
      </c>
    </row>
    <row r="57" spans="1:8" ht="25.2" customHeight="1" x14ac:dyDescent="0.25">
      <c r="A57" s="1103"/>
      <c r="B57" s="805"/>
      <c r="C57" s="808"/>
      <c r="D57" s="809"/>
      <c r="E57" s="809"/>
      <c r="F57" s="809"/>
      <c r="G57" s="900"/>
    </row>
    <row r="58" spans="1:8" ht="25.2" customHeight="1" x14ac:dyDescent="0.25">
      <c r="A58" s="1103"/>
      <c r="B58" s="805"/>
      <c r="C58" s="797" t="s">
        <v>5980</v>
      </c>
      <c r="D58" s="797" t="s">
        <v>5981</v>
      </c>
      <c r="E58" s="798">
        <v>286125884.79000002</v>
      </c>
      <c r="F58" s="798">
        <v>311008682.70999998</v>
      </c>
      <c r="G58" s="799">
        <f>F58-E58</f>
        <v>24882797.919999957</v>
      </c>
    </row>
    <row r="59" spans="1:8" ht="25.2" customHeight="1" x14ac:dyDescent="0.25">
      <c r="A59" s="1103"/>
      <c r="B59" s="805"/>
      <c r="C59" s="800" t="s">
        <v>5972</v>
      </c>
      <c r="D59" s="800" t="s">
        <v>5982</v>
      </c>
      <c r="E59" s="801">
        <v>61210359.099999994</v>
      </c>
      <c r="F59" s="801">
        <v>70364147.799999997</v>
      </c>
      <c r="G59" s="802">
        <f>F59-E59</f>
        <v>9153788.700000003</v>
      </c>
    </row>
    <row r="60" spans="1:8" ht="25.2" customHeight="1" x14ac:dyDescent="0.25">
      <c r="A60" s="1103"/>
      <c r="B60" s="805"/>
      <c r="C60" s="800" t="s">
        <v>5983</v>
      </c>
      <c r="D60" s="800" t="s">
        <v>5984</v>
      </c>
      <c r="E60" s="801">
        <v>36384487.910000004</v>
      </c>
      <c r="F60" s="801">
        <v>40190377.409999996</v>
      </c>
      <c r="G60" s="802">
        <f>F60-E60</f>
        <v>3805889.4999999925</v>
      </c>
    </row>
    <row r="61" spans="1:8" ht="25.2" customHeight="1" x14ac:dyDescent="0.25">
      <c r="A61" s="1103"/>
      <c r="B61" s="805"/>
      <c r="C61" s="800" t="s">
        <v>5985</v>
      </c>
      <c r="D61" s="800" t="s">
        <v>5986</v>
      </c>
      <c r="E61" s="801">
        <v>146544255.41000003</v>
      </c>
      <c r="F61" s="801">
        <v>152013712.34999999</v>
      </c>
      <c r="G61" s="802">
        <f>F61-E61</f>
        <v>5469456.9399999678</v>
      </c>
      <c r="H61" s="811"/>
    </row>
    <row r="62" spans="1:8" ht="25.2" customHeight="1" x14ac:dyDescent="0.25">
      <c r="A62" s="1103"/>
      <c r="B62" s="805"/>
      <c r="C62" s="800" t="s">
        <v>5970</v>
      </c>
      <c r="D62" s="800" t="s">
        <v>5987</v>
      </c>
      <c r="E62" s="801">
        <v>41885017.970000006</v>
      </c>
      <c r="F62" s="801">
        <v>48338680.75</v>
      </c>
      <c r="G62" s="802">
        <f t="shared" ref="G62:G104" si="1">F62-E62</f>
        <v>6453662.7799999937</v>
      </c>
      <c r="H62" s="811"/>
    </row>
    <row r="63" spans="1:8" ht="25.2" customHeight="1" x14ac:dyDescent="0.25">
      <c r="A63" s="1103"/>
      <c r="B63" s="805"/>
      <c r="C63" s="800" t="s">
        <v>5988</v>
      </c>
      <c r="D63" s="800" t="s">
        <v>2491</v>
      </c>
      <c r="E63" s="801">
        <v>101764.4</v>
      </c>
      <c r="F63" s="801">
        <v>101764.4</v>
      </c>
      <c r="G63" s="802">
        <f t="shared" si="1"/>
        <v>0</v>
      </c>
    </row>
    <row r="64" spans="1:8" ht="25.2" customHeight="1" x14ac:dyDescent="0.25">
      <c r="A64" s="1103"/>
      <c r="B64" s="805"/>
      <c r="C64" s="797" t="s">
        <v>5989</v>
      </c>
      <c r="D64" s="797" t="s">
        <v>5990</v>
      </c>
      <c r="E64" s="798">
        <v>632009.97</v>
      </c>
      <c r="F64" s="798">
        <v>3215792.81</v>
      </c>
      <c r="G64" s="799">
        <f t="shared" si="1"/>
        <v>2583782.84</v>
      </c>
    </row>
    <row r="65" spans="1:7" ht="25.2" customHeight="1" x14ac:dyDescent="0.25">
      <c r="A65" s="1103"/>
      <c r="B65" s="805"/>
      <c r="C65" s="800" t="s">
        <v>5991</v>
      </c>
      <c r="D65" s="800" t="s">
        <v>5992</v>
      </c>
      <c r="E65" s="801">
        <v>73972.009999999995</v>
      </c>
      <c r="F65" s="801">
        <v>52112.4</v>
      </c>
      <c r="G65" s="802">
        <f t="shared" si="1"/>
        <v>-21859.609999999993</v>
      </c>
    </row>
    <row r="66" spans="1:7" ht="25.2" customHeight="1" x14ac:dyDescent="0.25">
      <c r="A66" s="1103"/>
      <c r="B66" s="805"/>
      <c r="C66" s="800" t="s">
        <v>5993</v>
      </c>
      <c r="D66" s="800" t="s">
        <v>5994</v>
      </c>
      <c r="E66" s="801">
        <v>558037.96</v>
      </c>
      <c r="F66" s="801">
        <v>3163680.41</v>
      </c>
      <c r="G66" s="802">
        <f t="shared" si="1"/>
        <v>2605642.4500000002</v>
      </c>
    </row>
    <row r="67" spans="1:7" ht="25.2" customHeight="1" x14ac:dyDescent="0.25">
      <c r="A67" s="1103"/>
      <c r="B67" s="805"/>
      <c r="C67" s="797" t="s">
        <v>226</v>
      </c>
      <c r="D67" s="810" t="s">
        <v>461</v>
      </c>
      <c r="E67" s="798">
        <v>4375322.67</v>
      </c>
      <c r="F67" s="798">
        <v>5152143.7</v>
      </c>
      <c r="G67" s="799">
        <f t="shared" si="1"/>
        <v>776821.03000000026</v>
      </c>
    </row>
    <row r="68" spans="1:7" ht="25.2" customHeight="1" x14ac:dyDescent="0.25">
      <c r="A68" s="1103"/>
      <c r="B68" s="805"/>
      <c r="C68" s="797" t="s">
        <v>462</v>
      </c>
      <c r="D68" s="797" t="s">
        <v>463</v>
      </c>
      <c r="E68" s="798">
        <v>3222426.42</v>
      </c>
      <c r="F68" s="798">
        <v>3588925.98</v>
      </c>
      <c r="G68" s="799">
        <f t="shared" si="1"/>
        <v>366499.56000000006</v>
      </c>
    </row>
    <row r="69" spans="1:7" ht="25.2" customHeight="1" x14ac:dyDescent="0.25">
      <c r="A69" s="1103"/>
      <c r="B69" s="805"/>
      <c r="C69" s="800" t="s">
        <v>464</v>
      </c>
      <c r="D69" s="800" t="s">
        <v>465</v>
      </c>
      <c r="E69" s="801">
        <v>698519.17</v>
      </c>
      <c r="F69" s="801">
        <v>696480.72</v>
      </c>
      <c r="G69" s="802">
        <f t="shared" si="1"/>
        <v>-2038.4500000000698</v>
      </c>
    </row>
    <row r="70" spans="1:7" ht="25.2" customHeight="1" x14ac:dyDescent="0.25">
      <c r="A70" s="1103"/>
      <c r="B70" s="804"/>
      <c r="C70" s="800" t="s">
        <v>466</v>
      </c>
      <c r="D70" s="800" t="s">
        <v>233</v>
      </c>
      <c r="E70" s="801">
        <v>2893.52</v>
      </c>
      <c r="F70" s="801">
        <v>2893.52</v>
      </c>
      <c r="G70" s="802">
        <f t="shared" si="1"/>
        <v>0</v>
      </c>
    </row>
    <row r="71" spans="1:7" ht="25.2" customHeight="1" x14ac:dyDescent="0.25">
      <c r="A71" s="1103"/>
      <c r="B71" s="804"/>
      <c r="C71" s="800" t="s">
        <v>467</v>
      </c>
      <c r="D71" s="812" t="s">
        <v>234</v>
      </c>
      <c r="E71" s="801">
        <v>0</v>
      </c>
      <c r="F71" s="801">
        <v>0</v>
      </c>
      <c r="G71" s="802">
        <f t="shared" si="1"/>
        <v>0</v>
      </c>
    </row>
    <row r="72" spans="1:7" ht="25.2" customHeight="1" x14ac:dyDescent="0.25">
      <c r="A72" s="1103"/>
      <c r="B72" s="804"/>
      <c r="C72" s="800" t="s">
        <v>468</v>
      </c>
      <c r="D72" s="812" t="s">
        <v>469</v>
      </c>
      <c r="E72" s="801">
        <v>2287816.9</v>
      </c>
      <c r="F72" s="801">
        <v>2888651.14</v>
      </c>
      <c r="G72" s="802">
        <f t="shared" si="1"/>
        <v>600834.24000000022</v>
      </c>
    </row>
    <row r="73" spans="1:7" ht="25.2" customHeight="1" x14ac:dyDescent="0.25">
      <c r="A73" s="1103"/>
      <c r="B73" s="804"/>
      <c r="C73" s="800" t="s">
        <v>470</v>
      </c>
      <c r="D73" s="800" t="s">
        <v>471</v>
      </c>
      <c r="E73" s="801">
        <v>232296.22999999998</v>
      </c>
      <c r="F73" s="801">
        <v>0</v>
      </c>
      <c r="G73" s="802">
        <f t="shared" si="1"/>
        <v>-232296.22999999998</v>
      </c>
    </row>
    <row r="74" spans="1:7" ht="25.2" customHeight="1" x14ac:dyDescent="0.25">
      <c r="A74" s="1103"/>
      <c r="B74" s="804"/>
      <c r="C74" s="800" t="s">
        <v>472</v>
      </c>
      <c r="D74" s="800" t="s">
        <v>300</v>
      </c>
      <c r="E74" s="801">
        <v>0</v>
      </c>
      <c r="F74" s="801">
        <v>0</v>
      </c>
      <c r="G74" s="802">
        <f t="shared" si="1"/>
        <v>0</v>
      </c>
    </row>
    <row r="75" spans="1:7" ht="25.2" customHeight="1" x14ac:dyDescent="0.25">
      <c r="A75" s="1103"/>
      <c r="B75" s="804"/>
      <c r="C75" s="800" t="s">
        <v>473</v>
      </c>
      <c r="D75" s="800" t="s">
        <v>474</v>
      </c>
      <c r="E75" s="801">
        <v>0</v>
      </c>
      <c r="F75" s="801">
        <v>0</v>
      </c>
      <c r="G75" s="802">
        <f t="shared" si="1"/>
        <v>0</v>
      </c>
    </row>
    <row r="76" spans="1:7" ht="25.2" customHeight="1" x14ac:dyDescent="0.25">
      <c r="A76" s="1103"/>
      <c r="B76" s="804"/>
      <c r="C76" s="800" t="s">
        <v>475</v>
      </c>
      <c r="D76" s="800" t="s">
        <v>297</v>
      </c>
      <c r="E76" s="801">
        <v>0</v>
      </c>
      <c r="F76" s="801">
        <v>0</v>
      </c>
      <c r="G76" s="802">
        <f t="shared" si="1"/>
        <v>0</v>
      </c>
    </row>
    <row r="77" spans="1:7" ht="25.2" customHeight="1" x14ac:dyDescent="0.25">
      <c r="A77" s="1103"/>
      <c r="B77" s="804"/>
      <c r="C77" s="800" t="s">
        <v>476</v>
      </c>
      <c r="D77" s="800" t="s">
        <v>250</v>
      </c>
      <c r="E77" s="801">
        <v>900.6</v>
      </c>
      <c r="F77" s="801">
        <v>900.6</v>
      </c>
      <c r="G77" s="802">
        <f>F77-E77</f>
        <v>0</v>
      </c>
    </row>
    <row r="78" spans="1:7" ht="25.2" customHeight="1" x14ac:dyDescent="0.25">
      <c r="A78" s="1103"/>
      <c r="B78" s="804"/>
      <c r="C78" s="800" t="s">
        <v>477</v>
      </c>
      <c r="D78" s="800" t="s">
        <v>237</v>
      </c>
      <c r="E78" s="801">
        <v>0</v>
      </c>
      <c r="F78" s="801">
        <v>0</v>
      </c>
      <c r="G78" s="802">
        <f>F78-E78</f>
        <v>0</v>
      </c>
    </row>
    <row r="79" spans="1:7" ht="25.2" customHeight="1" x14ac:dyDescent="0.25">
      <c r="A79" s="1103"/>
      <c r="B79" s="804"/>
      <c r="C79" s="797" t="s">
        <v>478</v>
      </c>
      <c r="D79" s="797" t="s">
        <v>479</v>
      </c>
      <c r="E79" s="798">
        <v>407741.26</v>
      </c>
      <c r="F79" s="798">
        <v>785851.5</v>
      </c>
      <c r="G79" s="799">
        <f>F79-E79</f>
        <v>378110.24</v>
      </c>
    </row>
    <row r="80" spans="1:7" ht="25.2" customHeight="1" x14ac:dyDescent="0.25">
      <c r="A80" s="1103"/>
      <c r="B80" s="804"/>
      <c r="C80" s="800" t="s">
        <v>480</v>
      </c>
      <c r="D80" s="800" t="s">
        <v>298</v>
      </c>
      <c r="E80" s="801">
        <v>0</v>
      </c>
      <c r="F80" s="801">
        <v>0</v>
      </c>
      <c r="G80" s="802">
        <f>F80-E80</f>
        <v>0</v>
      </c>
    </row>
    <row r="81" spans="1:7" ht="25.2" customHeight="1" x14ac:dyDescent="0.25">
      <c r="A81" s="1103"/>
      <c r="B81" s="804"/>
      <c r="C81" s="800" t="s">
        <v>481</v>
      </c>
      <c r="D81" s="800" t="s">
        <v>482</v>
      </c>
      <c r="E81" s="801">
        <v>80452</v>
      </c>
      <c r="F81" s="801">
        <v>420452</v>
      </c>
      <c r="G81" s="802">
        <f>F81-E81</f>
        <v>340000</v>
      </c>
    </row>
    <row r="82" spans="1:7" ht="25.2" customHeight="1" x14ac:dyDescent="0.25">
      <c r="A82" s="1103">
        <v>180</v>
      </c>
      <c r="B82" s="804"/>
      <c r="C82" s="1105" t="s">
        <v>3</v>
      </c>
      <c r="D82" s="1106"/>
      <c r="E82" s="788" t="s">
        <v>309</v>
      </c>
      <c r="F82" s="788" t="s">
        <v>310</v>
      </c>
      <c r="G82" s="789" t="s">
        <v>10785</v>
      </c>
    </row>
    <row r="83" spans="1:7" ht="25.2" customHeight="1" x14ac:dyDescent="0.25">
      <c r="A83" s="1103"/>
      <c r="B83" s="804"/>
      <c r="C83" s="788" t="s">
        <v>311</v>
      </c>
      <c r="D83" s="788" t="s">
        <v>312</v>
      </c>
      <c r="E83" s="791" t="s">
        <v>10786</v>
      </c>
      <c r="F83" s="791">
        <v>42004</v>
      </c>
      <c r="G83" s="788" t="s">
        <v>313</v>
      </c>
    </row>
    <row r="84" spans="1:7" ht="25.2" customHeight="1" x14ac:dyDescent="0.25">
      <c r="A84" s="1103"/>
      <c r="B84" s="804"/>
      <c r="C84" s="808"/>
      <c r="D84" s="809"/>
      <c r="E84" s="809"/>
      <c r="F84" s="809"/>
      <c r="G84" s="900"/>
    </row>
    <row r="85" spans="1:7" ht="25.2" customHeight="1" x14ac:dyDescent="0.25">
      <c r="A85" s="1103"/>
      <c r="B85" s="804"/>
      <c r="C85" s="800" t="s">
        <v>483</v>
      </c>
      <c r="D85" s="812" t="s">
        <v>484</v>
      </c>
      <c r="E85" s="801">
        <v>206058.26</v>
      </c>
      <c r="F85" s="801">
        <v>241817.63</v>
      </c>
      <c r="G85" s="802">
        <f t="shared" si="1"/>
        <v>35759.369999999995</v>
      </c>
    </row>
    <row r="86" spans="1:7" ht="25.2" customHeight="1" x14ac:dyDescent="0.25">
      <c r="A86" s="1103"/>
      <c r="B86" s="804"/>
      <c r="C86" s="800" t="s">
        <v>485</v>
      </c>
      <c r="D86" s="812" t="s">
        <v>1297</v>
      </c>
      <c r="E86" s="801">
        <v>37285.68</v>
      </c>
      <c r="F86" s="801">
        <v>25384.05</v>
      </c>
      <c r="G86" s="802">
        <f t="shared" si="1"/>
        <v>-11901.630000000001</v>
      </c>
    </row>
    <row r="87" spans="1:7" ht="25.2" customHeight="1" x14ac:dyDescent="0.25">
      <c r="A87" s="1103"/>
      <c r="B87" s="804"/>
      <c r="C87" s="800" t="s">
        <v>486</v>
      </c>
      <c r="D87" s="800" t="s">
        <v>299</v>
      </c>
      <c r="E87" s="801">
        <v>0</v>
      </c>
      <c r="F87" s="801">
        <v>0</v>
      </c>
      <c r="G87" s="802">
        <f t="shared" si="1"/>
        <v>0</v>
      </c>
    </row>
    <row r="88" spans="1:7" ht="25.2" customHeight="1" x14ac:dyDescent="0.25">
      <c r="A88" s="1103"/>
      <c r="B88" s="805"/>
      <c r="C88" s="800" t="s">
        <v>487</v>
      </c>
      <c r="D88" s="800" t="s">
        <v>488</v>
      </c>
      <c r="E88" s="801">
        <v>0</v>
      </c>
      <c r="F88" s="801">
        <v>0</v>
      </c>
      <c r="G88" s="802">
        <f t="shared" si="1"/>
        <v>0</v>
      </c>
    </row>
    <row r="89" spans="1:7" ht="25.2" customHeight="1" x14ac:dyDescent="0.25">
      <c r="A89" s="1103"/>
      <c r="B89" s="805"/>
      <c r="C89" s="800" t="s">
        <v>489</v>
      </c>
      <c r="D89" s="800" t="s">
        <v>490</v>
      </c>
      <c r="E89" s="801">
        <v>4962.82</v>
      </c>
      <c r="F89" s="801">
        <v>4962.82</v>
      </c>
      <c r="G89" s="802">
        <f t="shared" si="1"/>
        <v>0</v>
      </c>
    </row>
    <row r="90" spans="1:7" ht="25.2" customHeight="1" x14ac:dyDescent="0.25">
      <c r="A90" s="1103"/>
      <c r="B90" s="805"/>
      <c r="C90" s="800" t="s">
        <v>491</v>
      </c>
      <c r="D90" s="812" t="s">
        <v>492</v>
      </c>
      <c r="E90" s="801">
        <v>78982.5</v>
      </c>
      <c r="F90" s="801">
        <v>93235</v>
      </c>
      <c r="G90" s="802">
        <f t="shared" si="1"/>
        <v>14252.5</v>
      </c>
    </row>
    <row r="91" spans="1:7" ht="25.2" customHeight="1" x14ac:dyDescent="0.25">
      <c r="A91" s="1103"/>
      <c r="B91" s="805"/>
      <c r="C91" s="797" t="s">
        <v>493</v>
      </c>
      <c r="D91" s="797" t="s">
        <v>1283</v>
      </c>
      <c r="E91" s="798">
        <v>745154.99</v>
      </c>
      <c r="F91" s="798">
        <v>777366.22</v>
      </c>
      <c r="G91" s="799">
        <f t="shared" si="1"/>
        <v>32211.229999999981</v>
      </c>
    </row>
    <row r="92" spans="1:7" ht="25.2" customHeight="1" x14ac:dyDescent="0.25">
      <c r="A92" s="1103"/>
      <c r="B92" s="805"/>
      <c r="C92" s="800" t="s">
        <v>494</v>
      </c>
      <c r="D92" s="800" t="s">
        <v>243</v>
      </c>
      <c r="E92" s="801">
        <v>14113.67</v>
      </c>
      <c r="F92" s="801">
        <v>14113.67</v>
      </c>
      <c r="G92" s="802">
        <f t="shared" si="1"/>
        <v>0</v>
      </c>
    </row>
    <row r="93" spans="1:7" ht="25.2" customHeight="1" x14ac:dyDescent="0.25">
      <c r="A93" s="1103"/>
      <c r="B93" s="805"/>
      <c r="C93" s="800" t="s">
        <v>327</v>
      </c>
      <c r="D93" s="800" t="s">
        <v>245</v>
      </c>
      <c r="E93" s="801">
        <v>691889.53</v>
      </c>
      <c r="F93" s="801">
        <v>724100.76</v>
      </c>
      <c r="G93" s="802">
        <f t="shared" si="1"/>
        <v>32211.229999999981</v>
      </c>
    </row>
    <row r="94" spans="1:7" ht="25.2" customHeight="1" x14ac:dyDescent="0.25">
      <c r="A94" s="1103"/>
      <c r="B94" s="805"/>
      <c r="C94" s="800" t="s">
        <v>495</v>
      </c>
      <c r="D94" s="812" t="s">
        <v>296</v>
      </c>
      <c r="E94" s="801">
        <v>39151.79</v>
      </c>
      <c r="F94" s="801">
        <v>39151.79</v>
      </c>
      <c r="G94" s="802">
        <f t="shared" si="1"/>
        <v>0</v>
      </c>
    </row>
    <row r="95" spans="1:7" ht="25.2" customHeight="1" x14ac:dyDescent="0.25">
      <c r="A95" s="1103"/>
      <c r="B95" s="805"/>
      <c r="C95" s="797" t="s">
        <v>496</v>
      </c>
      <c r="D95" s="797" t="s">
        <v>497</v>
      </c>
      <c r="E95" s="798">
        <v>5188407.2699999996</v>
      </c>
      <c r="F95" s="798">
        <v>16822195.890000001</v>
      </c>
      <c r="G95" s="799">
        <f t="shared" si="1"/>
        <v>11633788.620000001</v>
      </c>
    </row>
    <row r="96" spans="1:7" ht="25.2" customHeight="1" x14ac:dyDescent="0.25">
      <c r="A96" s="1103"/>
      <c r="B96" s="804"/>
      <c r="C96" s="797" t="s">
        <v>498</v>
      </c>
      <c r="D96" s="797" t="s">
        <v>499</v>
      </c>
      <c r="E96" s="798">
        <v>5188407.2699999996</v>
      </c>
      <c r="F96" s="798">
        <v>16822195.890000001</v>
      </c>
      <c r="G96" s="799">
        <f t="shared" si="1"/>
        <v>11633788.620000001</v>
      </c>
    </row>
    <row r="97" spans="1:7" ht="25.2" customHeight="1" x14ac:dyDescent="0.25">
      <c r="A97" s="1103"/>
      <c r="B97" s="804"/>
      <c r="C97" s="800" t="s">
        <v>346</v>
      </c>
      <c r="D97" s="800" t="s">
        <v>347</v>
      </c>
      <c r="E97" s="801">
        <v>5188407.2699999996</v>
      </c>
      <c r="F97" s="801">
        <v>16822195.890000001</v>
      </c>
      <c r="G97" s="802">
        <f t="shared" si="1"/>
        <v>11633788.620000001</v>
      </c>
    </row>
    <row r="98" spans="1:7" ht="25.2" customHeight="1" x14ac:dyDescent="0.25">
      <c r="A98" s="1103"/>
      <c r="B98" s="804"/>
      <c r="C98" s="797" t="s">
        <v>500</v>
      </c>
      <c r="D98" s="797" t="s">
        <v>501</v>
      </c>
      <c r="E98" s="798">
        <v>207855154.09999999</v>
      </c>
      <c r="F98" s="798">
        <v>210652895.63999999</v>
      </c>
      <c r="G98" s="799">
        <f t="shared" si="1"/>
        <v>2797741.5399999917</v>
      </c>
    </row>
    <row r="99" spans="1:7" ht="25.2" customHeight="1" x14ac:dyDescent="0.25">
      <c r="A99" s="1103"/>
      <c r="B99" s="804"/>
      <c r="C99" s="797" t="s">
        <v>502</v>
      </c>
      <c r="D99" s="797" t="s">
        <v>1298</v>
      </c>
      <c r="E99" s="798">
        <v>207855154.09999999</v>
      </c>
      <c r="F99" s="798">
        <v>210652895.63999999</v>
      </c>
      <c r="G99" s="799">
        <f t="shared" si="1"/>
        <v>2797741.5399999917</v>
      </c>
    </row>
    <row r="100" spans="1:7" ht="25.2" customHeight="1" x14ac:dyDescent="0.25">
      <c r="A100" s="1103"/>
      <c r="B100" s="804"/>
      <c r="C100" s="800" t="s">
        <v>380</v>
      </c>
      <c r="D100" s="800" t="s">
        <v>283</v>
      </c>
      <c r="E100" s="801">
        <v>63046064</v>
      </c>
      <c r="F100" s="801">
        <v>65754674.170000002</v>
      </c>
      <c r="G100" s="802">
        <f t="shared" si="1"/>
        <v>2708610.1700000018</v>
      </c>
    </row>
    <row r="101" spans="1:7" ht="25.2" customHeight="1" x14ac:dyDescent="0.25">
      <c r="A101" s="1103"/>
      <c r="B101" s="804"/>
      <c r="C101" s="800" t="s">
        <v>382</v>
      </c>
      <c r="D101" s="800" t="s">
        <v>285</v>
      </c>
      <c r="E101" s="801">
        <v>122440704.93000001</v>
      </c>
      <c r="F101" s="801">
        <v>122534202.40000001</v>
      </c>
      <c r="G101" s="802">
        <f t="shared" si="1"/>
        <v>93497.469999998808</v>
      </c>
    </row>
    <row r="102" spans="1:7" ht="25.2" customHeight="1" x14ac:dyDescent="0.25">
      <c r="A102" s="1103"/>
      <c r="B102" s="804"/>
      <c r="C102" s="800" t="s">
        <v>503</v>
      </c>
      <c r="D102" s="800" t="s">
        <v>384</v>
      </c>
      <c r="E102" s="801">
        <v>26198.66</v>
      </c>
      <c r="F102" s="801">
        <v>21288.19</v>
      </c>
      <c r="G102" s="802">
        <f t="shared" si="1"/>
        <v>-4910.4700000000012</v>
      </c>
    </row>
    <row r="103" spans="1:7" ht="25.2" customHeight="1" x14ac:dyDescent="0.25">
      <c r="A103" s="1103"/>
      <c r="B103" s="804"/>
      <c r="C103" s="800" t="s">
        <v>504</v>
      </c>
      <c r="D103" s="800" t="s">
        <v>505</v>
      </c>
      <c r="E103" s="801">
        <v>304329</v>
      </c>
      <c r="F103" s="801">
        <v>304829</v>
      </c>
      <c r="G103" s="802">
        <f t="shared" si="1"/>
        <v>500</v>
      </c>
    </row>
    <row r="104" spans="1:7" ht="25.2" customHeight="1" x14ac:dyDescent="0.25">
      <c r="A104" s="1103"/>
      <c r="B104" s="804"/>
      <c r="C104" s="800" t="s">
        <v>506</v>
      </c>
      <c r="D104" s="800" t="s">
        <v>288</v>
      </c>
      <c r="E104" s="801">
        <v>22037857.510000002</v>
      </c>
      <c r="F104" s="801">
        <v>22037901.879999999</v>
      </c>
      <c r="G104" s="802">
        <f t="shared" si="1"/>
        <v>44.369999997317791</v>
      </c>
    </row>
    <row r="105" spans="1:7" ht="25.2" customHeight="1" x14ac:dyDescent="0.25">
      <c r="A105" s="1103"/>
      <c r="B105" s="804"/>
      <c r="C105" s="797" t="s">
        <v>507</v>
      </c>
      <c r="D105" s="797" t="s">
        <v>400</v>
      </c>
      <c r="E105" s="798">
        <v>58000</v>
      </c>
      <c r="F105" s="798">
        <v>58000</v>
      </c>
      <c r="G105" s="799">
        <f>F105-E105</f>
        <v>0</v>
      </c>
    </row>
    <row r="106" spans="1:7" ht="25.2" customHeight="1" x14ac:dyDescent="0.25">
      <c r="A106" s="1103"/>
      <c r="B106" s="813"/>
      <c r="C106" s="797" t="s">
        <v>508</v>
      </c>
      <c r="D106" s="797" t="s">
        <v>400</v>
      </c>
      <c r="E106" s="798">
        <v>58000</v>
      </c>
      <c r="F106" s="798">
        <v>58000</v>
      </c>
      <c r="G106" s="799">
        <f>F106-E106</f>
        <v>0</v>
      </c>
    </row>
    <row r="107" spans="1:7" ht="25.2" customHeight="1" x14ac:dyDescent="0.25">
      <c r="A107" s="1103"/>
      <c r="B107" s="813"/>
      <c r="C107" s="800" t="s">
        <v>393</v>
      </c>
      <c r="D107" s="800" t="s">
        <v>301</v>
      </c>
      <c r="E107" s="801">
        <v>58000</v>
      </c>
      <c r="F107" s="801">
        <v>58000</v>
      </c>
      <c r="G107" s="802">
        <f>F107-E107</f>
        <v>0</v>
      </c>
    </row>
    <row r="108" spans="1:7" ht="25.2" customHeight="1" x14ac:dyDescent="0.25">
      <c r="A108" s="1103"/>
      <c r="B108" s="814"/>
      <c r="C108" s="892"/>
      <c r="D108" s="869"/>
      <c r="E108" s="893"/>
      <c r="F108" s="893"/>
      <c r="G108" s="894"/>
    </row>
    <row r="109" spans="1:7" ht="25.2" customHeight="1" x14ac:dyDescent="0.25">
      <c r="A109" s="1103">
        <v>181</v>
      </c>
      <c r="B109" s="895"/>
      <c r="C109" s="896" t="s">
        <v>394</v>
      </c>
      <c r="D109" s="897"/>
      <c r="E109" s="898"/>
      <c r="F109" s="898"/>
      <c r="G109" s="899"/>
    </row>
    <row r="110" spans="1:7" ht="25.2" customHeight="1" x14ac:dyDescent="0.25">
      <c r="A110" s="1103"/>
      <c r="B110" s="804"/>
      <c r="C110" s="1105" t="s">
        <v>3</v>
      </c>
      <c r="D110" s="1106"/>
      <c r="E110" s="788" t="s">
        <v>309</v>
      </c>
      <c r="F110" s="788" t="s">
        <v>310</v>
      </c>
      <c r="G110" s="789" t="s">
        <v>10785</v>
      </c>
    </row>
    <row r="111" spans="1:7" ht="25.2" customHeight="1" x14ac:dyDescent="0.25">
      <c r="A111" s="1103"/>
      <c r="B111" s="804"/>
      <c r="C111" s="788" t="s">
        <v>311</v>
      </c>
      <c r="D111" s="788" t="s">
        <v>312</v>
      </c>
      <c r="E111" s="791" t="s">
        <v>10786</v>
      </c>
      <c r="F111" s="791">
        <v>42004</v>
      </c>
      <c r="G111" s="788" t="s">
        <v>313</v>
      </c>
    </row>
    <row r="112" spans="1:7" ht="25.2" customHeight="1" x14ac:dyDescent="0.25">
      <c r="A112" s="1103"/>
      <c r="B112" s="804"/>
      <c r="C112" s="808"/>
      <c r="D112" s="809"/>
      <c r="E112" s="809"/>
      <c r="F112" s="809"/>
      <c r="G112" s="900"/>
    </row>
    <row r="113" spans="1:7" ht="25.2" customHeight="1" x14ac:dyDescent="0.25">
      <c r="A113" s="1103"/>
      <c r="B113" s="814"/>
      <c r="C113" s="794" t="s">
        <v>395</v>
      </c>
      <c r="D113" s="794" t="s">
        <v>509</v>
      </c>
      <c r="E113" s="815">
        <f>E4</f>
        <v>647515226.61000001</v>
      </c>
      <c r="F113" s="815">
        <f>F4</f>
        <v>692270906.75999999</v>
      </c>
      <c r="G113" s="816">
        <f t="shared" ref="G113:G119" si="2">F113-E113</f>
        <v>44755680.149999976</v>
      </c>
    </row>
    <row r="114" spans="1:7" ht="25.2" customHeight="1" x14ac:dyDescent="0.25">
      <c r="A114" s="1103"/>
      <c r="C114" s="794" t="s">
        <v>396</v>
      </c>
      <c r="D114" s="810" t="s">
        <v>5973</v>
      </c>
      <c r="E114" s="815">
        <f>E50</f>
        <v>299468863.33149999</v>
      </c>
      <c r="F114" s="815">
        <f>F50</f>
        <v>327352130.52999997</v>
      </c>
      <c r="G114" s="816">
        <f t="shared" si="2"/>
        <v>27883267.198499978</v>
      </c>
    </row>
    <row r="115" spans="1:7" ht="25.2" customHeight="1" x14ac:dyDescent="0.25">
      <c r="A115" s="1103"/>
      <c r="C115" s="794" t="s">
        <v>510</v>
      </c>
      <c r="D115" s="794" t="s">
        <v>511</v>
      </c>
      <c r="E115" s="815">
        <f>E67</f>
        <v>4375322.67</v>
      </c>
      <c r="F115" s="815">
        <f>F67</f>
        <v>5152143.7</v>
      </c>
      <c r="G115" s="816">
        <f t="shared" si="2"/>
        <v>776821.03000000026</v>
      </c>
    </row>
    <row r="116" spans="1:7" ht="25.2" customHeight="1" x14ac:dyDescent="0.25">
      <c r="A116" s="1103"/>
      <c r="C116" s="794" t="s">
        <v>398</v>
      </c>
      <c r="D116" s="794" t="s">
        <v>497</v>
      </c>
      <c r="E116" s="815">
        <f>E95</f>
        <v>5188407.2699999996</v>
      </c>
      <c r="F116" s="815">
        <f>F95</f>
        <v>16822195.890000001</v>
      </c>
      <c r="G116" s="816">
        <f t="shared" si="2"/>
        <v>11633788.620000001</v>
      </c>
    </row>
    <row r="117" spans="1:7" ht="25.2" customHeight="1" x14ac:dyDescent="0.25">
      <c r="A117" s="1103"/>
      <c r="C117" s="794" t="s">
        <v>399</v>
      </c>
      <c r="D117" s="794" t="s">
        <v>377</v>
      </c>
      <c r="E117" s="815">
        <f>E98</f>
        <v>207855154.09999999</v>
      </c>
      <c r="F117" s="815">
        <f>F98</f>
        <v>210652895.63999999</v>
      </c>
      <c r="G117" s="816">
        <f t="shared" si="2"/>
        <v>2797741.5399999917</v>
      </c>
    </row>
    <row r="118" spans="1:7" ht="25.2" customHeight="1" x14ac:dyDescent="0.25">
      <c r="A118" s="1103"/>
      <c r="C118" s="794" t="s">
        <v>512</v>
      </c>
      <c r="D118" s="794" t="s">
        <v>400</v>
      </c>
      <c r="E118" s="815">
        <f>E105</f>
        <v>58000</v>
      </c>
      <c r="F118" s="815">
        <f>F105</f>
        <v>58000</v>
      </c>
      <c r="G118" s="816">
        <f t="shared" si="2"/>
        <v>0</v>
      </c>
    </row>
    <row r="119" spans="1:7" ht="25.2" customHeight="1" x14ac:dyDescent="0.25">
      <c r="A119" s="1103"/>
      <c r="C119" s="794" t="s">
        <v>513</v>
      </c>
      <c r="D119" s="794"/>
      <c r="E119" s="817">
        <f>SUM(E113:E118)</f>
        <v>1164460973.9814999</v>
      </c>
      <c r="F119" s="817">
        <f>SUM(F113:F118)</f>
        <v>1252308272.52</v>
      </c>
      <c r="G119" s="816">
        <f t="shared" si="2"/>
        <v>87847298.538500071</v>
      </c>
    </row>
    <row r="120" spans="1:7" x14ac:dyDescent="0.25">
      <c r="A120" s="1103"/>
      <c r="E120" s="818"/>
      <c r="F120" s="818"/>
    </row>
    <row r="121" spans="1:7" x14ac:dyDescent="0.25">
      <c r="A121" s="1103"/>
    </row>
    <row r="122" spans="1:7" x14ac:dyDescent="0.25">
      <c r="A122" s="1103"/>
    </row>
    <row r="123" spans="1:7" x14ac:dyDescent="0.25">
      <c r="A123" s="1103"/>
    </row>
    <row r="124" spans="1:7" x14ac:dyDescent="0.25">
      <c r="A124" s="1103"/>
    </row>
    <row r="125" spans="1:7" x14ac:dyDescent="0.25">
      <c r="A125" s="1103"/>
    </row>
    <row r="126" spans="1:7" x14ac:dyDescent="0.25">
      <c r="A126" s="1103"/>
    </row>
    <row r="127" spans="1:7" x14ac:dyDescent="0.25">
      <c r="A127" s="1103"/>
    </row>
    <row r="128" spans="1:7" x14ac:dyDescent="0.25">
      <c r="A128" s="1103"/>
    </row>
    <row r="129" spans="1:1" x14ac:dyDescent="0.25">
      <c r="A129" s="1103"/>
    </row>
    <row r="130" spans="1:1" x14ac:dyDescent="0.25">
      <c r="A130" s="1103"/>
    </row>
    <row r="131" spans="1:1" x14ac:dyDescent="0.25">
      <c r="A131" s="1103"/>
    </row>
    <row r="132" spans="1:1" x14ac:dyDescent="0.25">
      <c r="A132" s="1103"/>
    </row>
    <row r="133" spans="1:1" x14ac:dyDescent="0.25">
      <c r="A133" s="1103"/>
    </row>
    <row r="134" spans="1:1" x14ac:dyDescent="0.25">
      <c r="A134" s="1103"/>
    </row>
    <row r="135" spans="1:1" x14ac:dyDescent="0.25">
      <c r="A135" s="1103"/>
    </row>
    <row r="136" spans="1:1" x14ac:dyDescent="0.25">
      <c r="A136" s="1103"/>
    </row>
    <row r="137" spans="1:1" x14ac:dyDescent="0.25">
      <c r="A137" s="1103"/>
    </row>
    <row r="138" spans="1:1" x14ac:dyDescent="0.25">
      <c r="A138" s="1103"/>
    </row>
    <row r="139" spans="1:1" x14ac:dyDescent="0.25">
      <c r="A139" s="1103"/>
    </row>
    <row r="140" spans="1:1" x14ac:dyDescent="0.25">
      <c r="A140" s="1103"/>
    </row>
    <row r="141" spans="1:1" x14ac:dyDescent="0.25">
      <c r="A141" s="1103"/>
    </row>
    <row r="142" spans="1:1" x14ac:dyDescent="0.25">
      <c r="A142" s="1103"/>
    </row>
    <row r="143" spans="1:1" x14ac:dyDescent="0.25">
      <c r="A143" s="1103"/>
    </row>
    <row r="144" spans="1:1" x14ac:dyDescent="0.25">
      <c r="A144" s="1103"/>
    </row>
    <row r="145" spans="1:1" x14ac:dyDescent="0.25">
      <c r="A145" s="1103"/>
    </row>
    <row r="146" spans="1:1" x14ac:dyDescent="0.25">
      <c r="A146" s="1103"/>
    </row>
    <row r="147" spans="1:1" x14ac:dyDescent="0.25">
      <c r="A147" s="1103"/>
    </row>
    <row r="148" spans="1:1" x14ac:dyDescent="0.25">
      <c r="A148" s="1103"/>
    </row>
    <row r="149" spans="1:1" x14ac:dyDescent="0.25">
      <c r="A149" s="1103"/>
    </row>
  </sheetData>
  <mergeCells count="10">
    <mergeCell ref="A1:A27"/>
    <mergeCell ref="A28:A54"/>
    <mergeCell ref="A55:A81"/>
    <mergeCell ref="A82:A108"/>
    <mergeCell ref="A109:A149"/>
    <mergeCell ref="C82:D82"/>
    <mergeCell ref="C110:D110"/>
    <mergeCell ref="C1:D1"/>
    <mergeCell ref="C28:D28"/>
    <mergeCell ref="C55:D55"/>
  </mergeCells>
  <printOptions horizontalCentered="1" verticalCentered="1"/>
  <pageMargins left="0.47244094488188981" right="0.47244094488188981" top="0.59055118110236227" bottom="0.59055118110236227" header="0.31496062992125984" footer="0.31496062992125984"/>
  <pageSetup paperSize="9" scale="8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8">
    <pageSetUpPr fitToPage="1"/>
  </sheetPr>
  <dimension ref="A1:J133"/>
  <sheetViews>
    <sheetView topLeftCell="A21" zoomScale="54" zoomScaleNormal="54" workbookViewId="0">
      <selection activeCell="A134" sqref="A134"/>
    </sheetView>
  </sheetViews>
  <sheetFormatPr defaultRowHeight="30.15" x14ac:dyDescent="0.45"/>
  <cols>
    <col min="1" max="1" width="15" style="289" customWidth="1"/>
    <col min="2" max="2" width="91.375" customWidth="1"/>
    <col min="3" max="3" width="57.875" customWidth="1"/>
    <col min="4" max="4" width="28.125" customWidth="1"/>
    <col min="5" max="5" width="23.375" style="46" customWidth="1"/>
    <col min="6" max="6" width="25.875" style="46" customWidth="1"/>
    <col min="7" max="7" width="22.375" style="46" customWidth="1"/>
    <col min="8" max="8" width="18" style="46" customWidth="1"/>
    <col min="9" max="9" width="21.875" customWidth="1"/>
    <col min="10" max="10" width="20.5" customWidth="1"/>
  </cols>
  <sheetData>
    <row r="1" spans="1:10" ht="43.55" customHeight="1" thickBot="1" x14ac:dyDescent="0.35">
      <c r="A1" s="1108">
        <v>182</v>
      </c>
      <c r="B1" s="243"/>
      <c r="C1" s="891"/>
      <c r="D1" s="1110" t="s">
        <v>761</v>
      </c>
      <c r="E1" s="1111"/>
      <c r="F1" s="1112"/>
      <c r="G1" s="1110" t="s">
        <v>760</v>
      </c>
      <c r="H1" s="1111"/>
      <c r="I1" s="1112"/>
      <c r="J1" s="1113" t="s">
        <v>10782</v>
      </c>
    </row>
    <row r="2" spans="1:10" ht="107.2" customHeight="1" x14ac:dyDescent="0.3">
      <c r="A2" s="1108"/>
      <c r="B2" s="424" t="s">
        <v>514</v>
      </c>
      <c r="C2" s="879" t="s">
        <v>515</v>
      </c>
      <c r="D2" s="247" t="s">
        <v>6353</v>
      </c>
      <c r="E2" s="248" t="s">
        <v>6354</v>
      </c>
      <c r="F2" s="879" t="s">
        <v>6355</v>
      </c>
      <c r="G2" s="424" t="s">
        <v>6356</v>
      </c>
      <c r="H2" s="421" t="s">
        <v>6357</v>
      </c>
      <c r="I2" s="417" t="s">
        <v>6358</v>
      </c>
      <c r="J2" s="1113"/>
    </row>
    <row r="3" spans="1:10" ht="10.5" customHeight="1" x14ac:dyDescent="0.3">
      <c r="A3" s="1108"/>
      <c r="B3" s="425"/>
      <c r="C3" s="418"/>
      <c r="D3" s="249"/>
      <c r="E3" s="250"/>
      <c r="F3" s="877"/>
      <c r="G3" s="425"/>
      <c r="H3" s="422"/>
      <c r="I3" s="418"/>
      <c r="J3" s="1113"/>
    </row>
    <row r="4" spans="1:10" ht="17.7" x14ac:dyDescent="0.3">
      <c r="A4" s="1108"/>
      <c r="B4" s="887" t="s">
        <v>1497</v>
      </c>
      <c r="C4" s="882" t="s">
        <v>516</v>
      </c>
      <c r="D4" s="251">
        <v>5160566.09</v>
      </c>
      <c r="E4" s="252"/>
      <c r="F4" s="431">
        <f>SUM(D4:E4)</f>
        <v>5160566.09</v>
      </c>
      <c r="G4" s="426"/>
      <c r="H4" s="423"/>
      <c r="I4" s="431"/>
      <c r="J4" s="1113"/>
    </row>
    <row r="5" spans="1:10" ht="17.7" x14ac:dyDescent="0.3">
      <c r="A5" s="1108"/>
      <c r="B5" s="887" t="s">
        <v>517</v>
      </c>
      <c r="C5" s="882" t="s">
        <v>516</v>
      </c>
      <c r="D5" s="251">
        <v>6634065.5499999998</v>
      </c>
      <c r="E5" s="252"/>
      <c r="F5" s="431">
        <f t="shared" ref="F5:F51" si="0">SUM(D5:E5)</f>
        <v>6634065.5499999998</v>
      </c>
      <c r="G5" s="426"/>
      <c r="H5" s="423"/>
      <c r="I5" s="431"/>
      <c r="J5" s="1113"/>
    </row>
    <row r="6" spans="1:10" ht="17.7" x14ac:dyDescent="0.3">
      <c r="A6" s="1108"/>
      <c r="B6" s="887" t="s">
        <v>518</v>
      </c>
      <c r="C6" s="882" t="s">
        <v>516</v>
      </c>
      <c r="D6" s="251">
        <v>7574088.7699999996</v>
      </c>
      <c r="E6" s="252"/>
      <c r="F6" s="431">
        <f t="shared" si="0"/>
        <v>7574088.7699999996</v>
      </c>
      <c r="G6" s="426"/>
      <c r="H6" s="423"/>
      <c r="I6" s="431"/>
      <c r="J6" s="1113"/>
    </row>
    <row r="7" spans="1:10" ht="17.7" x14ac:dyDescent="0.3">
      <c r="A7" s="1108"/>
      <c r="B7" s="887" t="s">
        <v>519</v>
      </c>
      <c r="C7" s="882" t="s">
        <v>516</v>
      </c>
      <c r="D7" s="251">
        <v>4016763.62</v>
      </c>
      <c r="E7" s="252"/>
      <c r="F7" s="431">
        <f t="shared" si="0"/>
        <v>4016763.62</v>
      </c>
      <c r="G7" s="426"/>
      <c r="H7" s="423"/>
      <c r="I7" s="431"/>
      <c r="J7" s="1113"/>
    </row>
    <row r="8" spans="1:10" ht="17.7" x14ac:dyDescent="0.3">
      <c r="A8" s="1108"/>
      <c r="B8" s="887" t="s">
        <v>520</v>
      </c>
      <c r="C8" s="882" t="s">
        <v>516</v>
      </c>
      <c r="D8" s="251">
        <v>3615324.15</v>
      </c>
      <c r="E8" s="252"/>
      <c r="F8" s="431">
        <f t="shared" si="0"/>
        <v>3615324.15</v>
      </c>
      <c r="G8" s="426"/>
      <c r="H8" s="423"/>
      <c r="I8" s="431"/>
      <c r="J8" s="1113"/>
    </row>
    <row r="9" spans="1:10" ht="17.7" x14ac:dyDescent="0.3">
      <c r="A9" s="1108"/>
      <c r="B9" s="887" t="s">
        <v>521</v>
      </c>
      <c r="C9" s="882" t="s">
        <v>516</v>
      </c>
      <c r="D9" s="251">
        <v>774685.35</v>
      </c>
      <c r="E9" s="253"/>
      <c r="F9" s="431">
        <f t="shared" si="0"/>
        <v>774685.35</v>
      </c>
      <c r="G9" s="427"/>
      <c r="H9" s="423"/>
      <c r="I9" s="431"/>
      <c r="J9" s="1113"/>
    </row>
    <row r="10" spans="1:10" ht="17.7" x14ac:dyDescent="0.3">
      <c r="A10" s="1108"/>
      <c r="B10" s="887" t="s">
        <v>522</v>
      </c>
      <c r="C10" s="882" t="s">
        <v>516</v>
      </c>
      <c r="D10" s="251">
        <v>82633.100000000006</v>
      </c>
      <c r="E10" s="253"/>
      <c r="F10" s="431">
        <f t="shared" si="0"/>
        <v>82633.100000000006</v>
      </c>
      <c r="G10" s="427"/>
      <c r="H10" s="423"/>
      <c r="I10" s="431"/>
      <c r="J10" s="1113"/>
    </row>
    <row r="11" spans="1:10" ht="17.7" x14ac:dyDescent="0.3">
      <c r="A11" s="1108"/>
      <c r="B11" s="887" t="s">
        <v>523</v>
      </c>
      <c r="C11" s="882" t="s">
        <v>516</v>
      </c>
      <c r="D11" s="251">
        <v>179301.54</v>
      </c>
      <c r="E11" s="253"/>
      <c r="F11" s="431">
        <f t="shared" si="0"/>
        <v>179301.54</v>
      </c>
      <c r="G11" s="427"/>
      <c r="H11" s="423"/>
      <c r="I11" s="431"/>
      <c r="J11" s="1113"/>
    </row>
    <row r="12" spans="1:10" ht="17.7" x14ac:dyDescent="0.3">
      <c r="A12" s="1108"/>
      <c r="B12" s="887" t="s">
        <v>524</v>
      </c>
      <c r="C12" s="882" t="s">
        <v>516</v>
      </c>
      <c r="D12" s="251">
        <v>561456.9</v>
      </c>
      <c r="E12" s="253"/>
      <c r="F12" s="431">
        <f t="shared" si="0"/>
        <v>561456.9</v>
      </c>
      <c r="G12" s="427"/>
      <c r="H12" s="423"/>
      <c r="I12" s="431"/>
      <c r="J12" s="1113"/>
    </row>
    <row r="13" spans="1:10" ht="17.7" x14ac:dyDescent="0.3">
      <c r="A13" s="1108"/>
      <c r="B13" s="888" t="s">
        <v>525</v>
      </c>
      <c r="C13" s="883" t="s">
        <v>526</v>
      </c>
      <c r="D13" s="251">
        <v>694997.09</v>
      </c>
      <c r="E13" s="252"/>
      <c r="F13" s="431">
        <f t="shared" si="0"/>
        <v>694997.09</v>
      </c>
      <c r="G13" s="428"/>
      <c r="H13" s="423"/>
      <c r="I13" s="431"/>
      <c r="J13" s="1113"/>
    </row>
    <row r="14" spans="1:10" ht="17.7" x14ac:dyDescent="0.3">
      <c r="A14" s="1108"/>
      <c r="B14" s="888" t="s">
        <v>527</v>
      </c>
      <c r="C14" s="883" t="s">
        <v>528</v>
      </c>
      <c r="D14" s="251">
        <v>264425.93</v>
      </c>
      <c r="E14" s="252"/>
      <c r="F14" s="431">
        <f t="shared" si="0"/>
        <v>264425.93</v>
      </c>
      <c r="G14" s="428"/>
      <c r="H14" s="423"/>
      <c r="I14" s="431"/>
      <c r="J14" s="1113"/>
    </row>
    <row r="15" spans="1:10" ht="17.7" x14ac:dyDescent="0.3">
      <c r="A15" s="1108"/>
      <c r="B15" s="888" t="s">
        <v>529</v>
      </c>
      <c r="C15" s="882" t="s">
        <v>530</v>
      </c>
      <c r="D15" s="251">
        <v>516456.89908948651</v>
      </c>
      <c r="E15" s="252"/>
      <c r="F15" s="431">
        <f t="shared" si="0"/>
        <v>516456.89908948651</v>
      </c>
      <c r="G15" s="428"/>
      <c r="H15" s="423"/>
      <c r="I15" s="431"/>
      <c r="J15" s="1113"/>
    </row>
    <row r="16" spans="1:10" ht="17.7" x14ac:dyDescent="0.3">
      <c r="A16" s="1108"/>
      <c r="B16" s="888" t="s">
        <v>531</v>
      </c>
      <c r="C16" s="883" t="s">
        <v>532</v>
      </c>
      <c r="D16" s="251">
        <v>10329.13798178973</v>
      </c>
      <c r="E16" s="252"/>
      <c r="F16" s="431">
        <f t="shared" si="0"/>
        <v>10329.13798178973</v>
      </c>
      <c r="G16" s="428"/>
      <c r="H16" s="423"/>
      <c r="I16" s="431"/>
      <c r="J16" s="1113"/>
    </row>
    <row r="17" spans="1:10" ht="17.7" x14ac:dyDescent="0.3">
      <c r="A17" s="1108"/>
      <c r="B17" s="888" t="s">
        <v>533</v>
      </c>
      <c r="C17" s="883" t="s">
        <v>534</v>
      </c>
      <c r="D17" s="251">
        <v>0</v>
      </c>
      <c r="E17" s="252"/>
      <c r="F17" s="431">
        <f t="shared" si="0"/>
        <v>0</v>
      </c>
      <c r="G17" s="429">
        <v>448284.5884096743</v>
      </c>
      <c r="H17" s="423"/>
      <c r="I17" s="431">
        <f t="shared" ref="I17:I40" si="1">SUM(G17:H17)</f>
        <v>448284.5884096743</v>
      </c>
      <c r="J17" s="1113"/>
    </row>
    <row r="18" spans="1:10" ht="17.7" x14ac:dyDescent="0.3">
      <c r="A18" s="1108"/>
      <c r="B18" s="888" t="s">
        <v>535</v>
      </c>
      <c r="C18" s="883" t="s">
        <v>536</v>
      </c>
      <c r="D18" s="251">
        <v>0</v>
      </c>
      <c r="E18" s="252"/>
      <c r="F18" s="431">
        <f t="shared" si="0"/>
        <v>0</v>
      </c>
      <c r="G18" s="429">
        <v>94671.25</v>
      </c>
      <c r="H18" s="423"/>
      <c r="I18" s="431">
        <f t="shared" si="1"/>
        <v>94671.25</v>
      </c>
      <c r="J18" s="1113"/>
    </row>
    <row r="19" spans="1:10" ht="17.7" x14ac:dyDescent="0.3">
      <c r="A19" s="1108"/>
      <c r="B19" s="888" t="s">
        <v>537</v>
      </c>
      <c r="C19" s="883" t="s">
        <v>536</v>
      </c>
      <c r="D19" s="251">
        <v>1282916.3500000001</v>
      </c>
      <c r="E19" s="252"/>
      <c r="F19" s="431">
        <f t="shared" si="0"/>
        <v>1282916.3500000001</v>
      </c>
      <c r="G19" s="429"/>
      <c r="H19" s="423"/>
      <c r="I19" s="431"/>
      <c r="J19" s="1113"/>
    </row>
    <row r="20" spans="1:10" ht="17.7" x14ac:dyDescent="0.3">
      <c r="A20" s="1108"/>
      <c r="B20" s="888" t="s">
        <v>538</v>
      </c>
      <c r="C20" s="883" t="s">
        <v>539</v>
      </c>
      <c r="D20" s="251">
        <v>432790.8814369897</v>
      </c>
      <c r="E20" s="252"/>
      <c r="F20" s="431">
        <f t="shared" si="0"/>
        <v>432790.8814369897</v>
      </c>
      <c r="G20" s="429"/>
      <c r="H20" s="423"/>
      <c r="I20" s="431"/>
      <c r="J20" s="1113"/>
    </row>
    <row r="21" spans="1:10" ht="17.7" x14ac:dyDescent="0.3">
      <c r="A21" s="1108"/>
      <c r="B21" s="888" t="s">
        <v>540</v>
      </c>
      <c r="C21" s="883" t="s">
        <v>541</v>
      </c>
      <c r="D21" s="251">
        <v>611872.19241118233</v>
      </c>
      <c r="E21" s="252"/>
      <c r="F21" s="431">
        <f t="shared" si="0"/>
        <v>611872.19241118233</v>
      </c>
      <c r="G21" s="429"/>
      <c r="H21" s="423"/>
      <c r="I21" s="431"/>
      <c r="J21" s="1113"/>
    </row>
    <row r="22" spans="1:10" ht="17.7" x14ac:dyDescent="0.3">
      <c r="A22" s="1108"/>
      <c r="B22" s="888" t="s">
        <v>542</v>
      </c>
      <c r="C22" s="883" t="s">
        <v>543</v>
      </c>
      <c r="D22" s="251">
        <v>2493545.3763579461</v>
      </c>
      <c r="E22" s="252"/>
      <c r="F22" s="431">
        <f t="shared" si="0"/>
        <v>2493545.3763579461</v>
      </c>
      <c r="G22" s="429"/>
      <c r="H22" s="423"/>
      <c r="I22" s="431"/>
      <c r="J22" s="1113"/>
    </row>
    <row r="23" spans="1:10" ht="17.7" x14ac:dyDescent="0.3">
      <c r="A23" s="1108"/>
      <c r="B23" s="888" t="s">
        <v>544</v>
      </c>
      <c r="C23" s="882" t="s">
        <v>545</v>
      </c>
      <c r="D23" s="251">
        <v>4477410.45</v>
      </c>
      <c r="E23" s="252">
        <v>30000</v>
      </c>
      <c r="F23" s="431">
        <f t="shared" si="0"/>
        <v>4507410.45</v>
      </c>
      <c r="G23" s="429">
        <v>5422797.4404396079</v>
      </c>
      <c r="H23" s="423"/>
      <c r="I23" s="431">
        <f t="shared" si="1"/>
        <v>5422797.4404396079</v>
      </c>
      <c r="J23" s="1113"/>
    </row>
    <row r="24" spans="1:10" ht="17.7" x14ac:dyDescent="0.3">
      <c r="A24" s="1108"/>
      <c r="B24" s="888" t="s">
        <v>546</v>
      </c>
      <c r="C24" s="883" t="s">
        <v>547</v>
      </c>
      <c r="D24" s="251">
        <v>25000</v>
      </c>
      <c r="E24" s="252"/>
      <c r="F24" s="431">
        <f t="shared" si="0"/>
        <v>25000</v>
      </c>
      <c r="G24" s="429">
        <v>771373.29</v>
      </c>
      <c r="H24" s="423"/>
      <c r="I24" s="431">
        <f t="shared" si="1"/>
        <v>771373.29</v>
      </c>
      <c r="J24" s="1113"/>
    </row>
    <row r="25" spans="1:10" ht="17.7" x14ac:dyDescent="0.3">
      <c r="A25" s="1108"/>
      <c r="B25" s="888" t="s">
        <v>548</v>
      </c>
      <c r="C25" s="883" t="s">
        <v>549</v>
      </c>
      <c r="D25" s="251">
        <v>41316.550000000003</v>
      </c>
      <c r="E25" s="252"/>
      <c r="F25" s="431">
        <f t="shared" si="0"/>
        <v>41316.550000000003</v>
      </c>
      <c r="G25" s="429"/>
      <c r="H25" s="423"/>
      <c r="I25" s="431"/>
      <c r="J25" s="1113"/>
    </row>
    <row r="26" spans="1:10" ht="17.7" x14ac:dyDescent="0.3">
      <c r="A26" s="1108"/>
      <c r="B26" s="888" t="s">
        <v>550</v>
      </c>
      <c r="C26" s="883" t="s">
        <v>551</v>
      </c>
      <c r="D26" s="251">
        <v>4539883.6399999997</v>
      </c>
      <c r="E26" s="252"/>
      <c r="F26" s="431">
        <f t="shared" si="0"/>
        <v>4539883.6399999997</v>
      </c>
      <c r="G26" s="429"/>
      <c r="H26" s="423"/>
      <c r="I26" s="431"/>
      <c r="J26" s="1113"/>
    </row>
    <row r="27" spans="1:10" ht="17.7" x14ac:dyDescent="0.3">
      <c r="A27" s="1108"/>
      <c r="B27" s="888" t="s">
        <v>552</v>
      </c>
      <c r="C27" s="883" t="s">
        <v>553</v>
      </c>
      <c r="D27" s="251">
        <v>3098741.39</v>
      </c>
      <c r="E27" s="252"/>
      <c r="F27" s="431">
        <f t="shared" si="0"/>
        <v>3098741.39</v>
      </c>
      <c r="G27" s="429"/>
      <c r="H27" s="423"/>
      <c r="I27" s="431"/>
      <c r="J27" s="1113"/>
    </row>
    <row r="28" spans="1:10" ht="17.7" x14ac:dyDescent="0.3">
      <c r="A28" s="1108"/>
      <c r="B28" s="888" t="s">
        <v>554</v>
      </c>
      <c r="C28" s="883" t="s">
        <v>555</v>
      </c>
      <c r="D28" s="251">
        <v>928599.57340660132</v>
      </c>
      <c r="E28" s="252"/>
      <c r="F28" s="431">
        <f t="shared" si="0"/>
        <v>928599.57340660132</v>
      </c>
      <c r="G28" s="429"/>
      <c r="H28" s="423"/>
      <c r="I28" s="431"/>
      <c r="J28" s="1113"/>
    </row>
    <row r="29" spans="1:10" ht="17.7" x14ac:dyDescent="0.3">
      <c r="A29" s="1108"/>
      <c r="B29" s="888" t="s">
        <v>556</v>
      </c>
      <c r="C29" s="883" t="s">
        <v>557</v>
      </c>
      <c r="D29" s="251">
        <v>2595701.7400000002</v>
      </c>
      <c r="E29" s="252">
        <v>45000</v>
      </c>
      <c r="F29" s="431">
        <f t="shared" si="0"/>
        <v>2640701.7400000002</v>
      </c>
      <c r="G29" s="429"/>
      <c r="H29" s="423"/>
      <c r="I29" s="431"/>
      <c r="J29" s="1113"/>
    </row>
    <row r="30" spans="1:10" ht="17.7" x14ac:dyDescent="0.3">
      <c r="A30" s="1108"/>
      <c r="B30" s="888" t="s">
        <v>558</v>
      </c>
      <c r="C30" s="883" t="s">
        <v>559</v>
      </c>
      <c r="D30" s="251">
        <v>4131655.1927158921</v>
      </c>
      <c r="E30" s="252"/>
      <c r="F30" s="431">
        <f t="shared" si="0"/>
        <v>4131655.1927158921</v>
      </c>
      <c r="G30" s="429"/>
      <c r="H30" s="423"/>
      <c r="I30" s="431"/>
      <c r="J30" s="1113"/>
    </row>
    <row r="31" spans="1:10" ht="17.7" x14ac:dyDescent="0.3">
      <c r="A31" s="1108"/>
      <c r="B31" s="888" t="s">
        <v>560</v>
      </c>
      <c r="C31" s="883" t="s">
        <v>561</v>
      </c>
      <c r="D31" s="251">
        <v>3732615.53</v>
      </c>
      <c r="E31" s="252">
        <v>45000</v>
      </c>
      <c r="F31" s="431">
        <f t="shared" si="0"/>
        <v>3777615.53</v>
      </c>
      <c r="G31" s="429"/>
      <c r="H31" s="423"/>
      <c r="I31" s="431"/>
      <c r="J31" s="1113"/>
    </row>
    <row r="32" spans="1:10" ht="17.7" x14ac:dyDescent="0.3">
      <c r="A32" s="1108"/>
      <c r="B32" s="888" t="s">
        <v>562</v>
      </c>
      <c r="C32" s="883" t="s">
        <v>563</v>
      </c>
      <c r="D32" s="251">
        <v>10400575.640000001</v>
      </c>
      <c r="E32" s="252">
        <v>35000</v>
      </c>
      <c r="F32" s="431">
        <f t="shared" si="0"/>
        <v>10435575.640000001</v>
      </c>
      <c r="G32" s="429"/>
      <c r="H32" s="423"/>
      <c r="I32" s="431"/>
      <c r="J32" s="1113"/>
    </row>
    <row r="33" spans="1:10" ht="17.7" x14ac:dyDescent="0.3">
      <c r="A33" s="1108"/>
      <c r="B33" s="888" t="s">
        <v>564</v>
      </c>
      <c r="C33" s="883" t="s">
        <v>565</v>
      </c>
      <c r="D33" s="251">
        <v>4317579.6763881072</v>
      </c>
      <c r="E33" s="252"/>
      <c r="F33" s="431">
        <f t="shared" si="0"/>
        <v>4317579.6763881072</v>
      </c>
      <c r="G33" s="429"/>
      <c r="H33" s="423"/>
      <c r="I33" s="431"/>
      <c r="J33" s="1113"/>
    </row>
    <row r="34" spans="1:10" ht="17.7" x14ac:dyDescent="0.3">
      <c r="A34" s="1108"/>
      <c r="B34" s="888" t="s">
        <v>566</v>
      </c>
      <c r="C34" s="883" t="s">
        <v>567</v>
      </c>
      <c r="D34" s="251">
        <v>340861.55339906109</v>
      </c>
      <c r="E34" s="252"/>
      <c r="F34" s="431">
        <f t="shared" si="0"/>
        <v>340861.55339906109</v>
      </c>
      <c r="G34" s="429"/>
      <c r="H34" s="423"/>
      <c r="I34" s="431"/>
      <c r="J34" s="1113"/>
    </row>
    <row r="35" spans="1:10" ht="17.7" x14ac:dyDescent="0.3">
      <c r="A35" s="1108"/>
      <c r="B35" s="888" t="s">
        <v>568</v>
      </c>
      <c r="C35" s="883" t="s">
        <v>569</v>
      </c>
      <c r="D35" s="251">
        <v>528646.64</v>
      </c>
      <c r="E35" s="252"/>
      <c r="F35" s="431">
        <f t="shared" si="0"/>
        <v>528646.64</v>
      </c>
      <c r="G35" s="429"/>
      <c r="H35" s="423"/>
      <c r="I35" s="431"/>
      <c r="J35" s="1113"/>
    </row>
    <row r="36" spans="1:10" ht="17.7" x14ac:dyDescent="0.3">
      <c r="A36" s="1108"/>
      <c r="B36" s="888" t="s">
        <v>570</v>
      </c>
      <c r="C36" s="883" t="s">
        <v>571</v>
      </c>
      <c r="D36" s="251">
        <v>3242032.7743548201</v>
      </c>
      <c r="E36" s="252"/>
      <c r="F36" s="431">
        <f t="shared" si="0"/>
        <v>3242032.7743548201</v>
      </c>
      <c r="G36" s="429"/>
      <c r="H36" s="423"/>
      <c r="I36" s="431"/>
      <c r="J36" s="1113"/>
    </row>
    <row r="37" spans="1:10" ht="17.7" x14ac:dyDescent="0.3">
      <c r="A37" s="1108"/>
      <c r="B37" s="888" t="s">
        <v>572</v>
      </c>
      <c r="C37" s="883" t="s">
        <v>573</v>
      </c>
      <c r="D37" s="251">
        <v>1316062.8799999999</v>
      </c>
      <c r="E37" s="252"/>
      <c r="F37" s="431">
        <f t="shared" si="0"/>
        <v>1316062.8799999999</v>
      </c>
      <c r="G37" s="429"/>
      <c r="H37" s="423"/>
      <c r="I37" s="431"/>
      <c r="J37" s="1113"/>
    </row>
    <row r="38" spans="1:10" ht="17.7" x14ac:dyDescent="0.3">
      <c r="A38" s="1108"/>
      <c r="B38" s="888" t="s">
        <v>574</v>
      </c>
      <c r="C38" s="883" t="s">
        <v>575</v>
      </c>
      <c r="D38" s="251">
        <v>1867952.5066235599</v>
      </c>
      <c r="E38" s="252"/>
      <c r="F38" s="431">
        <f t="shared" si="0"/>
        <v>1867952.5066235599</v>
      </c>
      <c r="G38" s="429"/>
      <c r="H38" s="423"/>
      <c r="I38" s="431"/>
      <c r="J38" s="1113"/>
    </row>
    <row r="39" spans="1:10" ht="17.7" x14ac:dyDescent="0.3">
      <c r="A39" s="1108"/>
      <c r="B39" s="888" t="s">
        <v>576</v>
      </c>
      <c r="C39" s="883" t="s">
        <v>577</v>
      </c>
      <c r="D39" s="251">
        <v>9812681.0827002432</v>
      </c>
      <c r="E39" s="252"/>
      <c r="F39" s="431">
        <f t="shared" si="0"/>
        <v>9812681.0827002432</v>
      </c>
      <c r="G39" s="429"/>
      <c r="H39" s="423"/>
      <c r="I39" s="431"/>
      <c r="J39" s="1113"/>
    </row>
    <row r="40" spans="1:10" ht="17.7" x14ac:dyDescent="0.3">
      <c r="A40" s="1108"/>
      <c r="B40" s="888" t="s">
        <v>578</v>
      </c>
      <c r="C40" s="883" t="s">
        <v>579</v>
      </c>
      <c r="D40" s="251">
        <v>0</v>
      </c>
      <c r="E40" s="252"/>
      <c r="F40" s="431">
        <f t="shared" si="0"/>
        <v>0</v>
      </c>
      <c r="G40" s="429">
        <v>80567.276257959893</v>
      </c>
      <c r="H40" s="423"/>
      <c r="I40" s="431">
        <f t="shared" si="1"/>
        <v>80567.276257959893</v>
      </c>
      <c r="J40" s="1113"/>
    </row>
    <row r="41" spans="1:10" ht="17.7" x14ac:dyDescent="0.3">
      <c r="A41" s="1108"/>
      <c r="B41" s="888" t="s">
        <v>580</v>
      </c>
      <c r="C41" s="882" t="s">
        <v>581</v>
      </c>
      <c r="D41" s="251">
        <v>8340778.9202952068</v>
      </c>
      <c r="E41" s="252"/>
      <c r="F41" s="431">
        <f t="shared" si="0"/>
        <v>8340778.9202952068</v>
      </c>
      <c r="G41" s="429"/>
      <c r="H41" s="423"/>
      <c r="I41" s="431"/>
      <c r="J41" s="1113"/>
    </row>
    <row r="42" spans="1:10" ht="17.7" x14ac:dyDescent="0.3">
      <c r="A42" s="1108"/>
      <c r="B42" s="888" t="s">
        <v>582</v>
      </c>
      <c r="C42" s="882" t="s">
        <v>581</v>
      </c>
      <c r="D42" s="251">
        <v>2249686.2524338029</v>
      </c>
      <c r="E42" s="252"/>
      <c r="F42" s="431">
        <f t="shared" si="0"/>
        <v>2249686.2524338029</v>
      </c>
      <c r="G42" s="429"/>
      <c r="H42" s="423"/>
      <c r="I42" s="431"/>
      <c r="J42" s="1113"/>
    </row>
    <row r="43" spans="1:10" ht="17.7" x14ac:dyDescent="0.3">
      <c r="A43" s="1108"/>
      <c r="B43" s="888" t="s">
        <v>583</v>
      </c>
      <c r="C43" s="883" t="s">
        <v>584</v>
      </c>
      <c r="D43" s="251">
        <v>1821922.5898247662</v>
      </c>
      <c r="E43" s="252"/>
      <c r="F43" s="431">
        <f t="shared" si="0"/>
        <v>1821922.5898247662</v>
      </c>
      <c r="G43" s="429"/>
      <c r="H43" s="423"/>
      <c r="I43" s="431"/>
      <c r="J43" s="1113"/>
    </row>
    <row r="44" spans="1:10" ht="17.7" x14ac:dyDescent="0.3">
      <c r="A44" s="1108"/>
      <c r="B44" s="888" t="s">
        <v>1498</v>
      </c>
      <c r="C44" s="883" t="s">
        <v>585</v>
      </c>
      <c r="D44" s="251">
        <v>645571.12386185816</v>
      </c>
      <c r="E44" s="252"/>
      <c r="F44" s="431">
        <f t="shared" si="0"/>
        <v>645571.12386185816</v>
      </c>
      <c r="G44" s="429"/>
      <c r="H44" s="423"/>
      <c r="I44" s="431"/>
      <c r="J44" s="1113"/>
    </row>
    <row r="45" spans="1:10" ht="17.7" x14ac:dyDescent="0.3">
      <c r="A45" s="1108"/>
      <c r="B45" s="888" t="s">
        <v>586</v>
      </c>
      <c r="C45" s="882" t="s">
        <v>581</v>
      </c>
      <c r="D45" s="251">
        <v>258228.44954474326</v>
      </c>
      <c r="E45" s="252"/>
      <c r="F45" s="431">
        <f t="shared" si="0"/>
        <v>258228.44954474326</v>
      </c>
      <c r="G45" s="429"/>
      <c r="H45" s="423"/>
      <c r="I45" s="431"/>
      <c r="J45" s="1113"/>
    </row>
    <row r="46" spans="1:10" ht="17.7" x14ac:dyDescent="0.3">
      <c r="A46" s="1108"/>
      <c r="B46" s="888" t="s">
        <v>587</v>
      </c>
      <c r="C46" s="883" t="s">
        <v>588</v>
      </c>
      <c r="D46" s="251">
        <v>9115198.2899999991</v>
      </c>
      <c r="E46" s="252"/>
      <c r="F46" s="431">
        <f t="shared" si="0"/>
        <v>9115198.2899999991</v>
      </c>
      <c r="G46" s="429"/>
      <c r="H46" s="423"/>
      <c r="I46" s="431"/>
      <c r="J46" s="1113"/>
    </row>
    <row r="47" spans="1:10" ht="17.7" x14ac:dyDescent="0.3">
      <c r="A47" s="1108"/>
      <c r="B47" s="888" t="s">
        <v>1499</v>
      </c>
      <c r="C47" s="883" t="s">
        <v>588</v>
      </c>
      <c r="D47" s="251">
        <v>35828781.649999999</v>
      </c>
      <c r="E47" s="252"/>
      <c r="F47" s="431">
        <f t="shared" si="0"/>
        <v>35828781.649999999</v>
      </c>
      <c r="G47" s="429"/>
      <c r="H47" s="423"/>
      <c r="I47" s="431"/>
      <c r="J47" s="1113"/>
    </row>
    <row r="48" spans="1:10" ht="17.7" x14ac:dyDescent="0.3">
      <c r="A48" s="1108"/>
      <c r="B48" s="888" t="s">
        <v>589</v>
      </c>
      <c r="C48" s="883" t="s">
        <v>590</v>
      </c>
      <c r="D48" s="251">
        <v>2809821.56</v>
      </c>
      <c r="E48" s="252"/>
      <c r="F48" s="431">
        <f t="shared" si="0"/>
        <v>2809821.56</v>
      </c>
      <c r="G48" s="429"/>
      <c r="H48" s="423"/>
      <c r="I48" s="431"/>
      <c r="J48" s="1113"/>
    </row>
    <row r="49" spans="1:10" ht="17.7" x14ac:dyDescent="0.3">
      <c r="A49" s="1108"/>
      <c r="B49" s="888" t="s">
        <v>591</v>
      </c>
      <c r="C49" s="883" t="s">
        <v>592</v>
      </c>
      <c r="D49" s="251">
        <v>7205750.8973438619</v>
      </c>
      <c r="E49" s="252">
        <v>190000</v>
      </c>
      <c r="F49" s="431">
        <f t="shared" si="0"/>
        <v>7395750.8973438619</v>
      </c>
      <c r="G49" s="429"/>
      <c r="H49" s="423"/>
      <c r="I49" s="431"/>
      <c r="J49" s="1113"/>
    </row>
    <row r="50" spans="1:10" ht="17.7" x14ac:dyDescent="0.3">
      <c r="A50" s="1108"/>
      <c r="B50" s="888" t="s">
        <v>593</v>
      </c>
      <c r="C50" s="883" t="s">
        <v>594</v>
      </c>
      <c r="D50" s="251">
        <v>2709634.81</v>
      </c>
      <c r="E50" s="252">
        <v>35000</v>
      </c>
      <c r="F50" s="431">
        <f t="shared" si="0"/>
        <v>2744634.81</v>
      </c>
      <c r="G50" s="429"/>
      <c r="H50" s="423"/>
      <c r="I50" s="431"/>
      <c r="J50" s="1113"/>
    </row>
    <row r="51" spans="1:10" ht="17.7" x14ac:dyDescent="0.3">
      <c r="A51" s="1108"/>
      <c r="B51" s="888" t="s">
        <v>2400</v>
      </c>
      <c r="C51" s="883" t="s">
        <v>595</v>
      </c>
      <c r="D51" s="251">
        <v>813781.18</v>
      </c>
      <c r="E51" s="252"/>
      <c r="F51" s="431">
        <f t="shared" si="0"/>
        <v>813781.18</v>
      </c>
      <c r="G51" s="429"/>
      <c r="H51" s="423"/>
      <c r="I51" s="431"/>
      <c r="J51" s="1113"/>
    </row>
    <row r="52" spans="1:10" ht="17.7" x14ac:dyDescent="0.3">
      <c r="A52" s="1108"/>
      <c r="B52" s="888" t="s">
        <v>2401</v>
      </c>
      <c r="C52" s="883" t="s">
        <v>596</v>
      </c>
      <c r="D52" s="251">
        <v>813781.18</v>
      </c>
      <c r="E52" s="252"/>
      <c r="F52" s="431">
        <f t="shared" ref="F52:F62" si="2">SUM(D52:E52)</f>
        <v>813781.18</v>
      </c>
      <c r="G52" s="429"/>
      <c r="H52" s="423"/>
      <c r="I52" s="419"/>
      <c r="J52" s="1113"/>
    </row>
    <row r="53" spans="1:10" ht="17.7" x14ac:dyDescent="0.3">
      <c r="A53" s="1108"/>
      <c r="B53" s="888" t="s">
        <v>2402</v>
      </c>
      <c r="C53" s="883" t="s">
        <v>597</v>
      </c>
      <c r="D53" s="251">
        <v>1628747.2821455686</v>
      </c>
      <c r="E53" s="252"/>
      <c r="F53" s="431">
        <f t="shared" si="2"/>
        <v>1628747.2821455686</v>
      </c>
      <c r="G53" s="429"/>
      <c r="H53" s="423"/>
      <c r="I53" s="419"/>
      <c r="J53" s="1113"/>
    </row>
    <row r="54" spans="1:10" ht="17.7" x14ac:dyDescent="0.3">
      <c r="A54" s="1108"/>
      <c r="B54" s="888" t="s">
        <v>2403</v>
      </c>
      <c r="C54" s="883" t="s">
        <v>598</v>
      </c>
      <c r="D54" s="251">
        <v>4533446.6100000003</v>
      </c>
      <c r="E54" s="252"/>
      <c r="F54" s="431">
        <f t="shared" si="2"/>
        <v>4533446.6100000003</v>
      </c>
      <c r="G54" s="429"/>
      <c r="H54" s="423"/>
      <c r="I54" s="419"/>
      <c r="J54" s="1113"/>
    </row>
    <row r="55" spans="1:10" ht="17.7" x14ac:dyDescent="0.3">
      <c r="A55" s="1108"/>
      <c r="B55" s="888" t="s">
        <v>2404</v>
      </c>
      <c r="C55" s="883" t="s">
        <v>599</v>
      </c>
      <c r="D55" s="251">
        <v>1885067.6816766257</v>
      </c>
      <c r="E55" s="252"/>
      <c r="F55" s="431">
        <f t="shared" si="2"/>
        <v>1885067.6816766257</v>
      </c>
      <c r="G55" s="429"/>
      <c r="H55" s="423"/>
      <c r="I55" s="419"/>
      <c r="J55" s="1113"/>
    </row>
    <row r="56" spans="1:10" ht="17.7" x14ac:dyDescent="0.3">
      <c r="A56" s="1108"/>
      <c r="B56" s="888" t="s">
        <v>2405</v>
      </c>
      <c r="C56" s="883" t="s">
        <v>600</v>
      </c>
      <c r="D56" s="251">
        <v>1696044.4566098736</v>
      </c>
      <c r="E56" s="252"/>
      <c r="F56" s="431">
        <f t="shared" si="2"/>
        <v>1696044.4566098736</v>
      </c>
      <c r="G56" s="429"/>
      <c r="H56" s="423"/>
      <c r="I56" s="419"/>
      <c r="J56" s="1113"/>
    </row>
    <row r="57" spans="1:10" ht="17.7" x14ac:dyDescent="0.3">
      <c r="A57" s="1108"/>
      <c r="B57" s="889" t="s">
        <v>601</v>
      </c>
      <c r="C57" s="884" t="s">
        <v>602</v>
      </c>
      <c r="D57" s="871">
        <v>10437228.689999999</v>
      </c>
      <c r="E57" s="872">
        <v>30000</v>
      </c>
      <c r="F57" s="880">
        <f t="shared" si="2"/>
        <v>10467228.689999999</v>
      </c>
      <c r="G57" s="873"/>
      <c r="H57" s="874"/>
      <c r="I57" s="875"/>
      <c r="J57" s="44"/>
    </row>
    <row r="58" spans="1:10" ht="17.7" x14ac:dyDescent="0.3">
      <c r="A58" s="1108"/>
      <c r="B58" s="888" t="s">
        <v>603</v>
      </c>
      <c r="C58" s="883" t="s">
        <v>604</v>
      </c>
      <c r="D58" s="251">
        <v>1999721.1132744916</v>
      </c>
      <c r="E58" s="252"/>
      <c r="F58" s="431">
        <f t="shared" si="2"/>
        <v>1999721.1132744916</v>
      </c>
      <c r="G58" s="429"/>
      <c r="H58" s="423"/>
      <c r="I58" s="419"/>
      <c r="J58" s="44"/>
    </row>
    <row r="59" spans="1:10" ht="17.7" x14ac:dyDescent="0.3">
      <c r="A59" s="1108"/>
      <c r="B59" s="888" t="s">
        <v>605</v>
      </c>
      <c r="C59" s="883" t="s">
        <v>606</v>
      </c>
      <c r="D59" s="251">
        <v>11540075.050000001</v>
      </c>
      <c r="E59" s="252"/>
      <c r="F59" s="431">
        <f t="shared" si="2"/>
        <v>11540075.050000001</v>
      </c>
      <c r="G59" s="429"/>
      <c r="H59" s="423"/>
      <c r="I59" s="419"/>
      <c r="J59" s="44"/>
    </row>
    <row r="60" spans="1:10" ht="17.7" x14ac:dyDescent="0.3">
      <c r="A60" s="1108"/>
      <c r="B60" s="888" t="s">
        <v>607</v>
      </c>
      <c r="C60" s="883" t="s">
        <v>608</v>
      </c>
      <c r="D60" s="251">
        <v>0</v>
      </c>
      <c r="E60" s="252"/>
      <c r="F60" s="431">
        <f t="shared" si="2"/>
        <v>0</v>
      </c>
      <c r="G60" s="429">
        <v>1594370.6972684595</v>
      </c>
      <c r="H60" s="423"/>
      <c r="I60" s="419">
        <f>SUM(G60:H60)</f>
        <v>1594370.6972684595</v>
      </c>
      <c r="J60" s="44"/>
    </row>
    <row r="61" spans="1:10" ht="17.7" x14ac:dyDescent="0.3">
      <c r="A61" s="1108"/>
      <c r="B61" s="888" t="s">
        <v>609</v>
      </c>
      <c r="C61" s="883" t="s">
        <v>610</v>
      </c>
      <c r="D61" s="251">
        <v>165266.20770863569</v>
      </c>
      <c r="E61" s="252"/>
      <c r="F61" s="431">
        <f t="shared" si="2"/>
        <v>165266.20770863569</v>
      </c>
      <c r="G61" s="429"/>
      <c r="H61" s="423"/>
      <c r="I61" s="419"/>
      <c r="J61" s="44"/>
    </row>
    <row r="62" spans="1:10" ht="18.350000000000001" thickBot="1" x14ac:dyDescent="0.35">
      <c r="A62" s="1108"/>
      <c r="B62" s="916" t="s">
        <v>611</v>
      </c>
      <c r="C62" s="885" t="s">
        <v>612</v>
      </c>
      <c r="D62" s="432">
        <v>5708483.7858356535</v>
      </c>
      <c r="E62" s="433">
        <v>30000</v>
      </c>
      <c r="F62" s="881">
        <f t="shared" si="2"/>
        <v>5738483.7858356535</v>
      </c>
      <c r="G62" s="434"/>
      <c r="H62" s="435"/>
      <c r="I62" s="436"/>
      <c r="J62" s="44"/>
    </row>
    <row r="63" spans="1:10" ht="106.05" x14ac:dyDescent="0.3">
      <c r="A63" s="1109">
        <v>183</v>
      </c>
      <c r="B63" s="424" t="s">
        <v>514</v>
      </c>
      <c r="C63" s="417" t="s">
        <v>515</v>
      </c>
      <c r="D63" s="424" t="s">
        <v>6353</v>
      </c>
      <c r="E63" s="876" t="s">
        <v>6354</v>
      </c>
      <c r="F63" s="417" t="s">
        <v>6355</v>
      </c>
      <c r="G63" s="424" t="s">
        <v>6356</v>
      </c>
      <c r="H63" s="421" t="s">
        <v>6357</v>
      </c>
      <c r="I63" s="417" t="s">
        <v>6358</v>
      </c>
      <c r="J63" s="44"/>
    </row>
    <row r="64" spans="1:10" ht="10.5" customHeight="1" x14ac:dyDescent="0.3">
      <c r="A64" s="1109"/>
      <c r="B64" s="425"/>
      <c r="C64" s="418"/>
      <c r="D64" s="249"/>
      <c r="E64" s="250"/>
      <c r="F64" s="877"/>
      <c r="G64" s="425"/>
      <c r="H64" s="422"/>
      <c r="I64" s="418"/>
      <c r="J64" s="44"/>
    </row>
    <row r="65" spans="1:10" ht="17.7" x14ac:dyDescent="0.3">
      <c r="A65" s="1109"/>
      <c r="B65" s="888" t="s">
        <v>613</v>
      </c>
      <c r="C65" s="883" t="s">
        <v>614</v>
      </c>
      <c r="D65" s="251">
        <v>13759294.710000001</v>
      </c>
      <c r="E65" s="252">
        <v>25000</v>
      </c>
      <c r="F65" s="431">
        <f t="shared" ref="F65:F92" si="3">SUM(D65:E65)</f>
        <v>13784294.710000001</v>
      </c>
      <c r="G65" s="429"/>
      <c r="H65" s="423"/>
      <c r="I65" s="419"/>
      <c r="J65" s="44"/>
    </row>
    <row r="66" spans="1:10" ht="17.7" x14ac:dyDescent="0.3">
      <c r="A66" s="1109"/>
      <c r="B66" s="888" t="s">
        <v>615</v>
      </c>
      <c r="C66" s="882" t="s">
        <v>581</v>
      </c>
      <c r="D66" s="251">
        <v>194187.79405764691</v>
      </c>
      <c r="E66" s="252"/>
      <c r="F66" s="431">
        <f t="shared" si="3"/>
        <v>194187.79405764691</v>
      </c>
      <c r="G66" s="429"/>
      <c r="H66" s="423"/>
      <c r="I66" s="419"/>
      <c r="J66" s="44"/>
    </row>
    <row r="67" spans="1:10" ht="17.7" x14ac:dyDescent="0.3">
      <c r="A67" s="1109"/>
      <c r="B67" s="888" t="s">
        <v>616</v>
      </c>
      <c r="C67" s="883" t="s">
        <v>617</v>
      </c>
      <c r="D67" s="251">
        <v>257195.53574656427</v>
      </c>
      <c r="E67" s="252"/>
      <c r="F67" s="431">
        <f t="shared" si="3"/>
        <v>257195.53574656427</v>
      </c>
      <c r="G67" s="429"/>
      <c r="H67" s="423"/>
      <c r="I67" s="419"/>
      <c r="J67" s="44"/>
    </row>
    <row r="68" spans="1:10" ht="17.7" x14ac:dyDescent="0.3">
      <c r="A68" s="1109"/>
      <c r="B68" s="888" t="s">
        <v>618</v>
      </c>
      <c r="C68" s="883" t="s">
        <v>619</v>
      </c>
      <c r="D68" s="251">
        <v>666229.39982543758</v>
      </c>
      <c r="E68" s="252"/>
      <c r="F68" s="431">
        <f t="shared" si="3"/>
        <v>666229.39982543758</v>
      </c>
      <c r="G68" s="429"/>
      <c r="H68" s="423"/>
      <c r="I68" s="419"/>
      <c r="J68" s="44"/>
    </row>
    <row r="69" spans="1:10" ht="17.7" x14ac:dyDescent="0.3">
      <c r="A69" s="1109"/>
      <c r="B69" s="888" t="s">
        <v>620</v>
      </c>
      <c r="C69" s="883" t="s">
        <v>621</v>
      </c>
      <c r="D69" s="251">
        <v>2620502.3059800547</v>
      </c>
      <c r="E69" s="252"/>
      <c r="F69" s="431">
        <f t="shared" si="3"/>
        <v>2620502.3059800547</v>
      </c>
      <c r="G69" s="429"/>
      <c r="H69" s="423"/>
      <c r="I69" s="419"/>
      <c r="J69" s="44"/>
    </row>
    <row r="70" spans="1:10" ht="17.7" x14ac:dyDescent="0.3">
      <c r="A70" s="1109"/>
      <c r="B70" s="888" t="s">
        <v>622</v>
      </c>
      <c r="C70" s="883" t="s">
        <v>623</v>
      </c>
      <c r="D70" s="251">
        <v>499811.21</v>
      </c>
      <c r="E70" s="252"/>
      <c r="F70" s="431">
        <f t="shared" si="3"/>
        <v>499811.21</v>
      </c>
      <c r="G70" s="429"/>
      <c r="H70" s="423"/>
      <c r="I70" s="419"/>
      <c r="J70" s="44"/>
    </row>
    <row r="71" spans="1:10" ht="17.7" x14ac:dyDescent="0.3">
      <c r="A71" s="1109"/>
      <c r="B71" s="888" t="s">
        <v>624</v>
      </c>
      <c r="C71" s="883" t="s">
        <v>625</v>
      </c>
      <c r="D71" s="251">
        <v>6879362.8799999999</v>
      </c>
      <c r="E71" s="252"/>
      <c r="F71" s="431">
        <f t="shared" si="3"/>
        <v>6879362.8799999999</v>
      </c>
      <c r="G71" s="429"/>
      <c r="H71" s="423"/>
      <c r="I71" s="419"/>
      <c r="J71" s="44"/>
    </row>
    <row r="72" spans="1:10" ht="17.7" x14ac:dyDescent="0.3">
      <c r="A72" s="1109"/>
      <c r="B72" s="888" t="s">
        <v>626</v>
      </c>
      <c r="C72" s="883" t="s">
        <v>619</v>
      </c>
      <c r="D72" s="251">
        <v>178694.08708496232</v>
      </c>
      <c r="E72" s="252"/>
      <c r="F72" s="431">
        <f t="shared" si="3"/>
        <v>178694.08708496232</v>
      </c>
      <c r="G72" s="429"/>
      <c r="H72" s="423"/>
      <c r="I72" s="419"/>
      <c r="J72" s="44"/>
    </row>
    <row r="73" spans="1:10" ht="17.7" x14ac:dyDescent="0.3">
      <c r="A73" s="1109"/>
      <c r="B73" s="888" t="s">
        <v>627</v>
      </c>
      <c r="C73" s="883" t="s">
        <v>628</v>
      </c>
      <c r="D73" s="251">
        <v>1084559.4880879216</v>
      </c>
      <c r="E73" s="252"/>
      <c r="F73" s="431">
        <f t="shared" si="3"/>
        <v>1084559.4880879216</v>
      </c>
      <c r="G73" s="429"/>
      <c r="H73" s="423"/>
      <c r="I73" s="419"/>
      <c r="J73" s="44"/>
    </row>
    <row r="74" spans="1:10" ht="17.7" x14ac:dyDescent="0.3">
      <c r="A74" s="1109"/>
      <c r="B74" s="888" t="s">
        <v>6359</v>
      </c>
      <c r="C74" s="883" t="s">
        <v>6360</v>
      </c>
      <c r="D74" s="251">
        <v>0</v>
      </c>
      <c r="E74" s="252">
        <v>85000</v>
      </c>
      <c r="F74" s="431">
        <f t="shared" si="3"/>
        <v>85000</v>
      </c>
      <c r="G74" s="429"/>
      <c r="H74" s="423"/>
      <c r="I74" s="419"/>
      <c r="J74" s="44"/>
    </row>
    <row r="75" spans="1:10" ht="17.7" x14ac:dyDescent="0.3">
      <c r="A75" s="1109"/>
      <c r="B75" s="888" t="s">
        <v>629</v>
      </c>
      <c r="C75" s="883" t="s">
        <v>630</v>
      </c>
      <c r="D75" s="251">
        <v>2522891.9520521415</v>
      </c>
      <c r="E75" s="252"/>
      <c r="F75" s="431">
        <f t="shared" si="3"/>
        <v>2522891.9520521415</v>
      </c>
      <c r="G75" s="429"/>
      <c r="H75" s="423"/>
      <c r="I75" s="419"/>
      <c r="J75" s="44"/>
    </row>
    <row r="76" spans="1:10" ht="17.7" x14ac:dyDescent="0.3">
      <c r="A76" s="1109"/>
      <c r="B76" s="888" t="s">
        <v>2397</v>
      </c>
      <c r="C76" s="883" t="s">
        <v>632</v>
      </c>
      <c r="D76" s="251">
        <v>7951963.6100000003</v>
      </c>
      <c r="E76" s="416"/>
      <c r="F76" s="431">
        <f t="shared" si="3"/>
        <v>7951963.6100000003</v>
      </c>
      <c r="G76" s="429"/>
      <c r="H76" s="423"/>
      <c r="I76" s="419"/>
      <c r="J76" s="44"/>
    </row>
    <row r="77" spans="1:10" ht="17.7" x14ac:dyDescent="0.3">
      <c r="A77" s="1109"/>
      <c r="B77" s="888" t="s">
        <v>2398</v>
      </c>
      <c r="C77" s="883" t="s">
        <v>632</v>
      </c>
      <c r="D77" s="251">
        <v>22259398.93</v>
      </c>
      <c r="E77" s="416"/>
      <c r="F77" s="431">
        <f t="shared" si="3"/>
        <v>22259398.93</v>
      </c>
      <c r="G77" s="429"/>
      <c r="H77" s="423"/>
      <c r="I77" s="419"/>
      <c r="J77" s="44"/>
    </row>
    <row r="78" spans="1:10" ht="17.7" x14ac:dyDescent="0.3">
      <c r="A78" s="1109"/>
      <c r="B78" s="888" t="s">
        <v>2399</v>
      </c>
      <c r="C78" s="883" t="s">
        <v>632</v>
      </c>
      <c r="D78" s="251">
        <v>22529739.32</v>
      </c>
      <c r="E78" s="416"/>
      <c r="F78" s="431">
        <f t="shared" si="3"/>
        <v>22529739.32</v>
      </c>
      <c r="G78" s="429"/>
      <c r="H78" s="423"/>
      <c r="I78" s="419"/>
      <c r="J78" s="44"/>
    </row>
    <row r="79" spans="1:10" ht="17.7" x14ac:dyDescent="0.3">
      <c r="A79" s="1109"/>
      <c r="B79" s="888" t="s">
        <v>631</v>
      </c>
      <c r="C79" s="883" t="s">
        <v>632</v>
      </c>
      <c r="D79" s="251">
        <v>10163355.317182004</v>
      </c>
      <c r="E79" s="252"/>
      <c r="F79" s="431">
        <f t="shared" si="3"/>
        <v>10163355.317182004</v>
      </c>
      <c r="G79" s="429"/>
      <c r="H79" s="423"/>
      <c r="I79" s="419"/>
      <c r="J79" s="44"/>
    </row>
    <row r="80" spans="1:10" ht="17.7" x14ac:dyDescent="0.3">
      <c r="A80" s="1109"/>
      <c r="B80" s="888" t="s">
        <v>633</v>
      </c>
      <c r="C80" s="883" t="s">
        <v>634</v>
      </c>
      <c r="D80" s="251">
        <v>211747.32862668947</v>
      </c>
      <c r="E80" s="252"/>
      <c r="F80" s="431">
        <f t="shared" si="3"/>
        <v>211747.32862668947</v>
      </c>
      <c r="G80" s="429"/>
      <c r="H80" s="423"/>
      <c r="I80" s="419"/>
      <c r="J80" s="44"/>
    </row>
    <row r="81" spans="1:10" ht="17.7" x14ac:dyDescent="0.3">
      <c r="A81" s="1109"/>
      <c r="B81" s="888" t="s">
        <v>635</v>
      </c>
      <c r="C81" s="883" t="s">
        <v>636</v>
      </c>
      <c r="D81" s="251">
        <v>460203.28001776611</v>
      </c>
      <c r="E81" s="252"/>
      <c r="F81" s="431">
        <f t="shared" si="3"/>
        <v>460203.28001776611</v>
      </c>
      <c r="G81" s="429"/>
      <c r="H81" s="423"/>
      <c r="I81" s="419"/>
      <c r="J81" s="44"/>
    </row>
    <row r="82" spans="1:10" ht="17.7" x14ac:dyDescent="0.3">
      <c r="A82" s="1109"/>
      <c r="B82" s="888" t="s">
        <v>637</v>
      </c>
      <c r="C82" s="883" t="s">
        <v>638</v>
      </c>
      <c r="D82" s="251">
        <v>2938359.85</v>
      </c>
      <c r="E82" s="252"/>
      <c r="F82" s="431">
        <f t="shared" si="3"/>
        <v>2938359.85</v>
      </c>
      <c r="G82" s="429"/>
      <c r="H82" s="423"/>
      <c r="I82" s="419"/>
      <c r="J82" s="44"/>
    </row>
    <row r="83" spans="1:10" ht="17.7" x14ac:dyDescent="0.3">
      <c r="A83" s="1109"/>
      <c r="B83" s="888" t="s">
        <v>639</v>
      </c>
      <c r="C83" s="883" t="s">
        <v>640</v>
      </c>
      <c r="D83" s="251">
        <v>1081268.1082700244</v>
      </c>
      <c r="E83" s="252">
        <v>6500</v>
      </c>
      <c r="F83" s="431">
        <f t="shared" si="3"/>
        <v>1087768.1082700244</v>
      </c>
      <c r="G83" s="430"/>
      <c r="H83" s="423"/>
      <c r="I83" s="420"/>
      <c r="J83" s="44"/>
    </row>
    <row r="84" spans="1:10" ht="17.7" x14ac:dyDescent="0.3">
      <c r="A84" s="1109"/>
      <c r="B84" s="888" t="s">
        <v>641</v>
      </c>
      <c r="C84" s="883" t="s">
        <v>642</v>
      </c>
      <c r="D84" s="251">
        <v>4648112.091805378</v>
      </c>
      <c r="E84" s="252"/>
      <c r="F84" s="431">
        <f t="shared" si="3"/>
        <v>4648112.091805378</v>
      </c>
      <c r="G84" s="430"/>
      <c r="H84" s="423"/>
      <c r="I84" s="420"/>
      <c r="J84" s="44"/>
    </row>
    <row r="85" spans="1:10" ht="17.7" x14ac:dyDescent="0.3">
      <c r="A85" s="1109"/>
      <c r="B85" s="888" t="s">
        <v>643</v>
      </c>
      <c r="C85" s="883" t="s">
        <v>644</v>
      </c>
      <c r="D85" s="251">
        <v>14359568.399073839</v>
      </c>
      <c r="E85" s="416">
        <v>8203685.0999999996</v>
      </c>
      <c r="F85" s="431">
        <f t="shared" si="3"/>
        <v>22563253.499073841</v>
      </c>
      <c r="G85" s="430"/>
      <c r="H85" s="423"/>
      <c r="I85" s="420"/>
      <c r="J85" s="44"/>
    </row>
    <row r="86" spans="1:10" ht="17.7" x14ac:dyDescent="0.3">
      <c r="A86" s="1109"/>
      <c r="B86" s="888" t="s">
        <v>645</v>
      </c>
      <c r="C86" s="883" t="s">
        <v>646</v>
      </c>
      <c r="D86" s="251">
        <v>2311145</v>
      </c>
      <c r="E86" s="252"/>
      <c r="F86" s="431">
        <f t="shared" si="3"/>
        <v>2311145</v>
      </c>
      <c r="G86" s="430"/>
      <c r="H86" s="423"/>
      <c r="I86" s="420"/>
      <c r="J86" s="44"/>
    </row>
    <row r="87" spans="1:10" ht="17.7" x14ac:dyDescent="0.3">
      <c r="A87" s="1109"/>
      <c r="B87" s="888" t="s">
        <v>647</v>
      </c>
      <c r="C87" s="883" t="s">
        <v>648</v>
      </c>
      <c r="D87" s="251">
        <v>10288295</v>
      </c>
      <c r="E87" s="252"/>
      <c r="F87" s="431">
        <f t="shared" si="3"/>
        <v>10288295</v>
      </c>
      <c r="G87" s="430"/>
      <c r="H87" s="423"/>
      <c r="I87" s="420"/>
      <c r="J87" s="44"/>
    </row>
    <row r="88" spans="1:10" ht="17.7" x14ac:dyDescent="0.3">
      <c r="A88" s="1109"/>
      <c r="B88" s="888" t="s">
        <v>649</v>
      </c>
      <c r="C88" s="883" t="s">
        <v>650</v>
      </c>
      <c r="D88" s="251">
        <v>27126000</v>
      </c>
      <c r="E88" s="252">
        <v>55000</v>
      </c>
      <c r="F88" s="431">
        <f t="shared" si="3"/>
        <v>27181000</v>
      </c>
      <c r="G88" s="430"/>
      <c r="H88" s="423"/>
      <c r="I88" s="420"/>
      <c r="J88" s="44"/>
    </row>
    <row r="89" spans="1:10" ht="17.7" x14ac:dyDescent="0.3">
      <c r="A89" s="1109"/>
      <c r="B89" s="888" t="s">
        <v>651</v>
      </c>
      <c r="C89" s="883" t="s">
        <v>652</v>
      </c>
      <c r="D89" s="251">
        <v>20495858</v>
      </c>
      <c r="E89" s="252"/>
      <c r="F89" s="431">
        <f t="shared" si="3"/>
        <v>20495858</v>
      </c>
      <c r="G89" s="430"/>
      <c r="H89" s="423"/>
      <c r="I89" s="420"/>
      <c r="J89" s="44"/>
    </row>
    <row r="90" spans="1:10" ht="17.7" x14ac:dyDescent="0.3">
      <c r="A90" s="1109"/>
      <c r="B90" s="888" t="s">
        <v>1500</v>
      </c>
      <c r="C90" s="883" t="s">
        <v>1501</v>
      </c>
      <c r="D90" s="251">
        <v>3500000</v>
      </c>
      <c r="E90" s="252"/>
      <c r="F90" s="431">
        <f t="shared" si="3"/>
        <v>3500000</v>
      </c>
      <c r="G90" s="430"/>
      <c r="H90" s="423"/>
      <c r="I90" s="420"/>
      <c r="J90" s="44"/>
    </row>
    <row r="91" spans="1:10" ht="17.7" x14ac:dyDescent="0.3">
      <c r="A91" s="1109"/>
      <c r="B91" s="888" t="s">
        <v>2393</v>
      </c>
      <c r="C91" s="883" t="s">
        <v>2395</v>
      </c>
      <c r="D91" s="251">
        <v>154010</v>
      </c>
      <c r="E91" s="252"/>
      <c r="F91" s="431">
        <f t="shared" si="3"/>
        <v>154010</v>
      </c>
      <c r="G91" s="430"/>
      <c r="H91" s="423"/>
      <c r="I91" s="420"/>
      <c r="J91" s="44"/>
    </row>
    <row r="92" spans="1:10" ht="17.7" x14ac:dyDescent="0.3">
      <c r="A92" s="1109"/>
      <c r="B92" s="888" t="s">
        <v>2394</v>
      </c>
      <c r="C92" s="883" t="s">
        <v>2396</v>
      </c>
      <c r="D92" s="251">
        <v>37279745.82</v>
      </c>
      <c r="E92" s="252"/>
      <c r="F92" s="431">
        <f t="shared" si="3"/>
        <v>37279745.82</v>
      </c>
      <c r="G92" s="430"/>
      <c r="H92" s="423"/>
      <c r="I92" s="420"/>
      <c r="J92" s="44"/>
    </row>
    <row r="93" spans="1:10" ht="18.350000000000001" thickBot="1" x14ac:dyDescent="0.35">
      <c r="A93" s="1109"/>
      <c r="B93" s="890" t="s">
        <v>653</v>
      </c>
      <c r="C93" s="886"/>
      <c r="D93" s="878">
        <f t="shared" ref="D93:I93" si="4">SUM(D52:D92,D4:D51)</f>
        <v>418932052.94523114</v>
      </c>
      <c r="E93" s="437">
        <f t="shared" si="4"/>
        <v>8815185.0999999996</v>
      </c>
      <c r="F93" s="440">
        <f t="shared" si="4"/>
        <v>427747238.0452311</v>
      </c>
      <c r="G93" s="438">
        <f t="shared" si="4"/>
        <v>8412064.5423757005</v>
      </c>
      <c r="H93" s="439">
        <f t="shared" si="4"/>
        <v>0</v>
      </c>
      <c r="I93" s="440">
        <f t="shared" si="4"/>
        <v>8412064.5423757005</v>
      </c>
      <c r="J93" s="44"/>
    </row>
    <row r="94" spans="1:10" ht="12.8" customHeight="1" x14ac:dyDescent="0.3">
      <c r="A94" s="1109"/>
      <c r="B94" s="254"/>
      <c r="C94" s="254"/>
      <c r="D94" s="254"/>
      <c r="E94" s="255"/>
      <c r="F94" s="255"/>
      <c r="G94" s="255"/>
      <c r="H94" s="255"/>
      <c r="I94" s="254"/>
      <c r="J94" s="44"/>
    </row>
    <row r="95" spans="1:10" ht="17.7" x14ac:dyDescent="0.3">
      <c r="A95" s="1109"/>
      <c r="B95" s="254"/>
      <c r="C95" s="254"/>
      <c r="D95" s="720"/>
      <c r="E95" s="255"/>
      <c r="F95" s="255"/>
      <c r="G95" s="255"/>
      <c r="H95" s="255"/>
      <c r="I95" s="254"/>
      <c r="J95" s="44"/>
    </row>
    <row r="96" spans="1:10" ht="17.7" x14ac:dyDescent="0.3">
      <c r="A96" s="1109"/>
      <c r="B96" s="254"/>
      <c r="C96" s="254"/>
      <c r="D96" s="254"/>
      <c r="E96" s="255"/>
      <c r="F96" s="255"/>
      <c r="G96" s="255"/>
      <c r="H96" s="255"/>
      <c r="I96" s="254"/>
      <c r="J96" s="44"/>
    </row>
    <row r="97" spans="1:10" ht="17.7" x14ac:dyDescent="0.3">
      <c r="A97" s="1109"/>
      <c r="B97" s="256" t="s">
        <v>654</v>
      </c>
      <c r="C97" s="254"/>
      <c r="D97" s="254"/>
      <c r="E97" s="255"/>
      <c r="F97" s="255"/>
      <c r="G97" s="255"/>
      <c r="H97" s="255"/>
      <c r="I97" s="254"/>
      <c r="J97" s="44"/>
    </row>
    <row r="98" spans="1:10" ht="17.7" x14ac:dyDescent="0.3">
      <c r="A98" s="1109"/>
      <c r="B98" s="1114"/>
      <c r="C98" s="1114"/>
      <c r="D98" s="255"/>
      <c r="E98" s="257"/>
      <c r="F98" s="257"/>
      <c r="G98" s="257"/>
      <c r="H98" s="257"/>
      <c r="I98" s="254"/>
      <c r="J98" s="44"/>
    </row>
    <row r="99" spans="1:10" ht="17.7" x14ac:dyDescent="0.3">
      <c r="A99" s="1109"/>
      <c r="B99" s="1114" t="s">
        <v>6361</v>
      </c>
      <c r="C99" s="1114"/>
      <c r="D99" s="258">
        <f>F93</f>
        <v>427747238.0452311</v>
      </c>
      <c r="E99" s="257"/>
      <c r="F99" s="257"/>
      <c r="G99" s="257"/>
      <c r="H99" s="257"/>
      <c r="I99" s="254"/>
      <c r="J99" s="44"/>
    </row>
    <row r="100" spans="1:10" ht="17.7" x14ac:dyDescent="0.3">
      <c r="A100" s="1109"/>
      <c r="B100" s="1114" t="s">
        <v>6362</v>
      </c>
      <c r="C100" s="1114"/>
      <c r="D100" s="259">
        <f>I93</f>
        <v>8412064.5423757005</v>
      </c>
      <c r="E100" s="257"/>
      <c r="F100" s="257"/>
      <c r="G100" s="257"/>
      <c r="H100" s="257"/>
      <c r="I100" s="254"/>
      <c r="J100" s="44"/>
    </row>
    <row r="101" spans="1:10" ht="17.7" x14ac:dyDescent="0.3">
      <c r="A101" s="1109"/>
      <c r="B101" s="47" t="s">
        <v>655</v>
      </c>
      <c r="C101" s="254"/>
      <c r="D101" s="48">
        <f>SUM(D99:D100)</f>
        <v>436159302.58760679</v>
      </c>
      <c r="E101" s="257"/>
      <c r="F101" s="257"/>
      <c r="G101" s="257"/>
      <c r="H101" s="257"/>
      <c r="I101" s="254"/>
      <c r="J101" s="44"/>
    </row>
    <row r="102" spans="1:10" ht="17.7" x14ac:dyDescent="0.3">
      <c r="A102" s="1109"/>
      <c r="B102" s="246"/>
      <c r="C102" s="254"/>
      <c r="D102" s="254"/>
      <c r="E102" s="257"/>
      <c r="F102" s="257"/>
      <c r="G102" s="257"/>
      <c r="H102" s="257"/>
      <c r="I102" s="254"/>
      <c r="J102" s="44"/>
    </row>
    <row r="103" spans="1:10" ht="15.05" x14ac:dyDescent="0.25">
      <c r="A103" s="1109"/>
      <c r="B103" s="245" t="s">
        <v>1301</v>
      </c>
      <c r="C103" s="242"/>
      <c r="D103" s="242"/>
      <c r="E103" s="244"/>
      <c r="F103" s="244"/>
      <c r="G103" s="244"/>
      <c r="H103" s="244"/>
      <c r="I103" s="243"/>
      <c r="J103" s="44"/>
    </row>
    <row r="104" spans="1:10" ht="12.45" x14ac:dyDescent="0.2">
      <c r="A104" s="1109"/>
      <c r="I104" s="45"/>
      <c r="J104" s="44"/>
    </row>
    <row r="105" spans="1:10" ht="12.45" x14ac:dyDescent="0.2">
      <c r="A105" s="1109"/>
      <c r="I105" s="45"/>
      <c r="J105" s="44"/>
    </row>
    <row r="106" spans="1:10" ht="12.45" x14ac:dyDescent="0.2">
      <c r="A106" s="1109"/>
      <c r="I106" s="45"/>
      <c r="J106" s="44"/>
    </row>
    <row r="107" spans="1:10" ht="12.45" x14ac:dyDescent="0.2">
      <c r="A107" s="1109"/>
      <c r="I107" s="45"/>
      <c r="J107" s="44"/>
    </row>
    <row r="108" spans="1:10" ht="12.45" x14ac:dyDescent="0.2">
      <c r="A108" s="1109"/>
      <c r="I108" s="45"/>
      <c r="J108" s="44"/>
    </row>
    <row r="109" spans="1:10" ht="12.45" x14ac:dyDescent="0.2">
      <c r="A109" s="1109"/>
      <c r="I109" s="45"/>
      <c r="J109" s="44"/>
    </row>
    <row r="110" spans="1:10" ht="12.45" x14ac:dyDescent="0.2">
      <c r="A110" s="1109"/>
      <c r="I110" s="45"/>
      <c r="J110" s="44"/>
    </row>
    <row r="111" spans="1:10" ht="12.45" x14ac:dyDescent="0.2">
      <c r="A111" s="1109"/>
      <c r="I111" s="45"/>
      <c r="J111" s="44"/>
    </row>
    <row r="112" spans="1:10" ht="12.45" x14ac:dyDescent="0.2">
      <c r="A112" s="1109"/>
      <c r="I112" s="45"/>
      <c r="J112" s="44"/>
    </row>
    <row r="113" spans="1:10" ht="12.45" x14ac:dyDescent="0.2">
      <c r="A113" s="1109"/>
      <c r="I113" s="45"/>
      <c r="J113" s="44"/>
    </row>
    <row r="114" spans="1:10" ht="12.45" x14ac:dyDescent="0.2">
      <c r="A114" s="1109"/>
      <c r="I114" s="45"/>
      <c r="J114" s="44"/>
    </row>
    <row r="115" spans="1:10" ht="12.45" x14ac:dyDescent="0.2">
      <c r="A115" s="1109"/>
      <c r="I115" s="45"/>
      <c r="J115" s="44"/>
    </row>
    <row r="116" spans="1:10" ht="12.45" x14ac:dyDescent="0.2">
      <c r="A116" s="1109"/>
      <c r="I116" s="45"/>
      <c r="J116" s="44"/>
    </row>
    <row r="117" spans="1:10" ht="12.45" x14ac:dyDescent="0.2">
      <c r="A117" s="1109"/>
      <c r="I117" s="45"/>
      <c r="J117" s="44"/>
    </row>
    <row r="118" spans="1:10" ht="12.45" x14ac:dyDescent="0.2">
      <c r="A118" s="1109"/>
      <c r="I118" s="45"/>
      <c r="J118" s="44"/>
    </row>
    <row r="119" spans="1:10" ht="12.45" x14ac:dyDescent="0.2">
      <c r="A119" s="1109"/>
      <c r="I119" s="45"/>
      <c r="J119" s="44"/>
    </row>
    <row r="120" spans="1:10" ht="12.45" x14ac:dyDescent="0.2">
      <c r="A120" s="1109"/>
      <c r="I120" s="45"/>
      <c r="J120" s="44"/>
    </row>
    <row r="121" spans="1:10" ht="12.45" x14ac:dyDescent="0.2">
      <c r="A121" s="1109"/>
      <c r="I121" s="45"/>
      <c r="J121" s="44"/>
    </row>
    <row r="122" spans="1:10" ht="12.45" x14ac:dyDescent="0.2">
      <c r="A122" s="1109"/>
      <c r="I122" s="45"/>
      <c r="J122" s="44"/>
    </row>
    <row r="123" spans="1:10" ht="12.45" x14ac:dyDescent="0.2">
      <c r="A123" s="1109"/>
      <c r="I123" s="45"/>
      <c r="J123" s="44"/>
    </row>
    <row r="124" spans="1:10" ht="12.45" x14ac:dyDescent="0.2">
      <c r="A124" s="1109"/>
      <c r="I124" s="45"/>
      <c r="J124" s="44"/>
    </row>
    <row r="125" spans="1:10" ht="12.45" x14ac:dyDescent="0.2">
      <c r="A125" s="1109"/>
      <c r="I125" s="45"/>
      <c r="J125" s="44"/>
    </row>
    <row r="126" spans="1:10" ht="12.45" x14ac:dyDescent="0.2">
      <c r="A126" s="1109"/>
      <c r="I126" s="45"/>
      <c r="J126" s="44"/>
    </row>
    <row r="127" spans="1:10" ht="12.45" x14ac:dyDescent="0.2">
      <c r="A127" s="1109"/>
      <c r="I127" s="45"/>
      <c r="J127" s="44"/>
    </row>
    <row r="128" spans="1:10" ht="12.45" x14ac:dyDescent="0.2">
      <c r="A128" s="1109"/>
      <c r="I128" s="45"/>
    </row>
    <row r="129" spans="1:9" ht="12.45" x14ac:dyDescent="0.2">
      <c r="A129" s="1109"/>
      <c r="I129" s="45"/>
    </row>
    <row r="130" spans="1:9" ht="12.45" x14ac:dyDescent="0.2">
      <c r="A130" s="1109"/>
    </row>
    <row r="131" spans="1:9" ht="12.45" x14ac:dyDescent="0.2">
      <c r="A131" s="1109"/>
    </row>
    <row r="132" spans="1:9" ht="12.45" x14ac:dyDescent="0.2">
      <c r="A132" s="1109"/>
      <c r="E132"/>
      <c r="F132"/>
      <c r="G132"/>
      <c r="H132"/>
    </row>
    <row r="133" spans="1:9" ht="29.95" customHeight="1" x14ac:dyDescent="0.2">
      <c r="A133" s="1109"/>
    </row>
  </sheetData>
  <mergeCells count="8">
    <mergeCell ref="A1:A62"/>
    <mergeCell ref="A63:A133"/>
    <mergeCell ref="G1:I1"/>
    <mergeCell ref="J1:J56"/>
    <mergeCell ref="D1:F1"/>
    <mergeCell ref="B99:C99"/>
    <mergeCell ref="B100:C100"/>
    <mergeCell ref="B98:C98"/>
  </mergeCells>
  <printOptions horizontalCentered="1" verticalCentered="1"/>
  <pageMargins left="0.11811023622047245" right="0.70866141732283472" top="0.74803149606299213" bottom="0.55118110236220474" header="0.31496062992125984" footer="0.31496062992125984"/>
  <pageSetup paperSize="9" scale="43" firstPageNumber="128" fitToHeight="2" orientation="landscape" useFirstPageNumber="1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3"/>
  <sheetViews>
    <sheetView showGridLines="0" topLeftCell="A28" workbookViewId="0">
      <selection activeCell="D19" sqref="D19"/>
    </sheetView>
  </sheetViews>
  <sheetFormatPr defaultColWidth="9.125" defaultRowHeight="14.4" x14ac:dyDescent="0.25"/>
  <cols>
    <col min="1" max="1" width="65.875" style="601" customWidth="1"/>
    <col min="2" max="2" width="32" style="601" customWidth="1"/>
    <col min="3" max="3" width="16.125" style="601" customWidth="1"/>
    <col min="4" max="4" width="17.5" style="601" customWidth="1"/>
    <col min="5" max="5" width="13.625" style="601" customWidth="1"/>
    <col min="6" max="16384" width="9.125" style="601"/>
  </cols>
  <sheetData>
    <row r="1" spans="1:6" ht="15.05" x14ac:dyDescent="0.25">
      <c r="A1" s="1115" t="s">
        <v>656</v>
      </c>
      <c r="B1" s="1115"/>
      <c r="C1" s="1115"/>
      <c r="D1" s="1115"/>
    </row>
    <row r="2" spans="1:6" ht="15.05" x14ac:dyDescent="0.25">
      <c r="A2" s="1116" t="s">
        <v>10922</v>
      </c>
      <c r="B2" s="1116"/>
      <c r="C2" s="1116"/>
      <c r="D2" s="1116"/>
    </row>
    <row r="3" spans="1:6" x14ac:dyDescent="0.25">
      <c r="A3" s="602"/>
      <c r="B3" s="602"/>
      <c r="C3" s="602"/>
      <c r="D3" s="602"/>
    </row>
    <row r="4" spans="1:6" s="137" customFormat="1" ht="22.6" customHeight="1" x14ac:dyDescent="0.25">
      <c r="A4" s="603" t="s">
        <v>657</v>
      </c>
      <c r="B4" s="603" t="s">
        <v>658</v>
      </c>
      <c r="C4" s="932" t="s">
        <v>10842</v>
      </c>
      <c r="D4" s="932" t="s">
        <v>10843</v>
      </c>
    </row>
    <row r="5" spans="1:6" s="137" customFormat="1" ht="9" customHeight="1" x14ac:dyDescent="0.25">
      <c r="A5" s="604"/>
      <c r="B5" s="605"/>
      <c r="C5" s="933"/>
      <c r="D5" s="934"/>
    </row>
    <row r="6" spans="1:6" x14ac:dyDescent="0.25">
      <c r="A6" s="606" t="s">
        <v>10844</v>
      </c>
      <c r="B6" s="607" t="s">
        <v>660</v>
      </c>
      <c r="C6" s="935">
        <v>360.97</v>
      </c>
      <c r="D6" s="935">
        <v>1205.24</v>
      </c>
      <c r="E6" s="608"/>
      <c r="F6" s="608"/>
    </row>
    <row r="7" spans="1:6" x14ac:dyDescent="0.25">
      <c r="A7" s="609" t="s">
        <v>10845</v>
      </c>
      <c r="B7" s="610" t="s">
        <v>671</v>
      </c>
      <c r="C7" s="936">
        <v>159.63</v>
      </c>
      <c r="D7" s="936">
        <v>610</v>
      </c>
      <c r="E7" s="608"/>
      <c r="F7" s="608"/>
    </row>
    <row r="8" spans="1:6" x14ac:dyDescent="0.25">
      <c r="A8" s="609" t="s">
        <v>10846</v>
      </c>
      <c r="B8" s="610" t="s">
        <v>661</v>
      </c>
      <c r="C8" s="936">
        <v>3264.78</v>
      </c>
      <c r="D8" s="936">
        <v>17481</v>
      </c>
      <c r="E8" s="608"/>
      <c r="F8" s="608"/>
    </row>
    <row r="9" spans="1:6" x14ac:dyDescent="0.25">
      <c r="A9" s="609" t="s">
        <v>10847</v>
      </c>
      <c r="B9" s="610" t="s">
        <v>10848</v>
      </c>
      <c r="C9" s="936">
        <v>3958.67</v>
      </c>
      <c r="D9" s="936">
        <v>18275.88</v>
      </c>
      <c r="E9" s="608"/>
      <c r="F9" s="608"/>
    </row>
    <row r="10" spans="1:6" x14ac:dyDescent="0.25">
      <c r="A10" s="609" t="s">
        <v>10849</v>
      </c>
      <c r="B10" s="610" t="s">
        <v>667</v>
      </c>
      <c r="C10" s="936">
        <v>7974.95</v>
      </c>
      <c r="D10" s="936">
        <v>26681.86</v>
      </c>
      <c r="E10" s="608"/>
      <c r="F10" s="608"/>
    </row>
    <row r="11" spans="1:6" x14ac:dyDescent="0.25">
      <c r="A11" s="609" t="s">
        <v>10850</v>
      </c>
      <c r="B11" s="610" t="s">
        <v>670</v>
      </c>
      <c r="C11" s="936">
        <v>6149.98</v>
      </c>
      <c r="D11" s="936">
        <v>25891</v>
      </c>
      <c r="E11" s="608"/>
      <c r="F11" s="608"/>
    </row>
    <row r="12" spans="1:6" x14ac:dyDescent="0.25">
      <c r="A12" s="609" t="s">
        <v>10851</v>
      </c>
      <c r="B12" s="610" t="s">
        <v>10852</v>
      </c>
      <c r="C12" s="936">
        <v>2928.12</v>
      </c>
      <c r="D12" s="936">
        <v>11950.58</v>
      </c>
      <c r="E12" s="608"/>
      <c r="F12" s="608"/>
    </row>
    <row r="13" spans="1:6" x14ac:dyDescent="0.25">
      <c r="A13" s="609" t="s">
        <v>10853</v>
      </c>
      <c r="B13" s="610" t="s">
        <v>673</v>
      </c>
      <c r="C13" s="936">
        <v>2727.42</v>
      </c>
      <c r="D13" s="936">
        <v>11769.96</v>
      </c>
      <c r="E13" s="608"/>
      <c r="F13" s="608"/>
    </row>
    <row r="14" spans="1:6" x14ac:dyDescent="0.25">
      <c r="A14" s="609" t="s">
        <v>10854</v>
      </c>
      <c r="B14" s="610" t="s">
        <v>10855</v>
      </c>
      <c r="C14" s="936">
        <v>10183.11</v>
      </c>
      <c r="D14" s="936">
        <v>34676</v>
      </c>
      <c r="E14" s="608"/>
      <c r="F14" s="608"/>
    </row>
    <row r="15" spans="1:6" x14ac:dyDescent="0.25">
      <c r="A15" s="609" t="s">
        <v>10856</v>
      </c>
      <c r="B15" s="610" t="s">
        <v>10857</v>
      </c>
      <c r="C15" s="936">
        <v>13311.87</v>
      </c>
      <c r="D15" s="936">
        <v>53659.64</v>
      </c>
      <c r="E15" s="608"/>
      <c r="F15" s="608"/>
    </row>
    <row r="16" spans="1:6" x14ac:dyDescent="0.25">
      <c r="A16" s="609" t="s">
        <v>10858</v>
      </c>
      <c r="B16" s="610" t="s">
        <v>662</v>
      </c>
      <c r="C16" s="936">
        <v>20609.21</v>
      </c>
      <c r="D16" s="936">
        <v>85339</v>
      </c>
      <c r="E16" s="608"/>
      <c r="F16" s="608"/>
    </row>
    <row r="17" spans="1:6" x14ac:dyDescent="0.25">
      <c r="A17" s="609" t="s">
        <v>10859</v>
      </c>
      <c r="B17" s="610" t="s">
        <v>10860</v>
      </c>
      <c r="C17" s="936">
        <v>12959.68</v>
      </c>
      <c r="D17" s="936">
        <v>52724.17</v>
      </c>
      <c r="E17" s="608"/>
      <c r="F17" s="608"/>
    </row>
    <row r="18" spans="1:6" x14ac:dyDescent="0.25">
      <c r="A18" s="609" t="s">
        <v>10861</v>
      </c>
      <c r="B18" s="610" t="s">
        <v>10862</v>
      </c>
      <c r="C18" s="936">
        <v>9363.84</v>
      </c>
      <c r="D18" s="936">
        <v>39296</v>
      </c>
      <c r="E18" s="608"/>
      <c r="F18" s="608"/>
    </row>
    <row r="19" spans="1:6" x14ac:dyDescent="0.25">
      <c r="A19" s="609" t="s">
        <v>10863</v>
      </c>
      <c r="B19" s="610" t="s">
        <v>10864</v>
      </c>
      <c r="C19" s="936">
        <v>8469.0300000000007</v>
      </c>
      <c r="D19" s="936">
        <v>36502</v>
      </c>
      <c r="E19" s="608"/>
      <c r="F19" s="608"/>
    </row>
    <row r="20" spans="1:6" x14ac:dyDescent="0.25">
      <c r="A20" s="609" t="s">
        <v>10865</v>
      </c>
      <c r="B20" s="610" t="s">
        <v>659</v>
      </c>
      <c r="C20" s="936">
        <v>5573.13</v>
      </c>
      <c r="D20" s="936">
        <v>19499.53</v>
      </c>
      <c r="E20" s="608"/>
      <c r="F20" s="608"/>
    </row>
    <row r="21" spans="1:6" x14ac:dyDescent="0.25">
      <c r="A21" s="609" t="s">
        <v>10866</v>
      </c>
      <c r="B21" s="610" t="s">
        <v>10867</v>
      </c>
      <c r="C21" s="936">
        <v>97</v>
      </c>
      <c r="D21" s="936">
        <v>334.65</v>
      </c>
      <c r="E21" s="608"/>
      <c r="F21" s="608"/>
    </row>
    <row r="22" spans="1:6" x14ac:dyDescent="0.25">
      <c r="A22" s="609" t="s">
        <v>10868</v>
      </c>
      <c r="B22" s="610" t="s">
        <v>10869</v>
      </c>
      <c r="C22" s="936">
        <v>10797.35</v>
      </c>
      <c r="D22" s="936">
        <v>40835.85</v>
      </c>
      <c r="E22" s="608"/>
      <c r="F22" s="608"/>
    </row>
    <row r="23" spans="1:6" x14ac:dyDescent="0.25">
      <c r="A23" s="609" t="s">
        <v>10870</v>
      </c>
      <c r="B23" s="610" t="s">
        <v>10871</v>
      </c>
      <c r="C23" s="936">
        <v>2561.98</v>
      </c>
      <c r="D23" s="936">
        <v>10092.18</v>
      </c>
      <c r="E23" s="608"/>
      <c r="F23" s="608"/>
    </row>
    <row r="24" spans="1:6" x14ac:dyDescent="0.25">
      <c r="A24" s="609" t="s">
        <v>10872</v>
      </c>
      <c r="B24" s="610" t="s">
        <v>10873</v>
      </c>
      <c r="C24" s="936">
        <v>2590</v>
      </c>
      <c r="D24" s="936">
        <v>9210</v>
      </c>
      <c r="E24" s="608"/>
      <c r="F24" s="608"/>
    </row>
    <row r="25" spans="1:6" x14ac:dyDescent="0.25">
      <c r="A25" s="609" t="s">
        <v>10874</v>
      </c>
      <c r="B25" s="610" t="s">
        <v>660</v>
      </c>
      <c r="C25" s="936">
        <v>4347.68</v>
      </c>
      <c r="D25" s="936">
        <v>16953.93</v>
      </c>
      <c r="E25" s="608"/>
      <c r="F25" s="608"/>
    </row>
    <row r="26" spans="1:6" x14ac:dyDescent="0.25">
      <c r="A26" s="609" t="s">
        <v>10875</v>
      </c>
      <c r="B26" s="610" t="s">
        <v>10873</v>
      </c>
      <c r="C26" s="936">
        <v>2640</v>
      </c>
      <c r="D26" s="936">
        <v>11824</v>
      </c>
      <c r="E26" s="608"/>
      <c r="F26" s="608"/>
    </row>
    <row r="27" spans="1:6" x14ac:dyDescent="0.25">
      <c r="A27" s="609" t="s">
        <v>10876</v>
      </c>
      <c r="B27" s="610" t="s">
        <v>10877</v>
      </c>
      <c r="C27" s="936">
        <v>2969.98</v>
      </c>
      <c r="D27" s="936">
        <v>13081.13</v>
      </c>
      <c r="E27" s="608"/>
      <c r="F27" s="608"/>
    </row>
    <row r="28" spans="1:6" x14ac:dyDescent="0.25">
      <c r="A28" s="609" t="s">
        <v>10878</v>
      </c>
      <c r="B28" s="610" t="s">
        <v>10879</v>
      </c>
      <c r="C28" s="936">
        <v>6978.32</v>
      </c>
      <c r="D28" s="936">
        <v>30968.83</v>
      </c>
      <c r="E28" s="608"/>
      <c r="F28" s="608"/>
    </row>
    <row r="29" spans="1:6" x14ac:dyDescent="0.25">
      <c r="A29" s="609" t="s">
        <v>10880</v>
      </c>
      <c r="B29" s="610" t="s">
        <v>10881</v>
      </c>
      <c r="C29" s="936">
        <v>3052.89</v>
      </c>
      <c r="D29" s="936">
        <v>12442.56</v>
      </c>
      <c r="E29" s="608"/>
      <c r="F29" s="608"/>
    </row>
    <row r="30" spans="1:6" x14ac:dyDescent="0.25">
      <c r="A30" s="609" t="s">
        <v>10882</v>
      </c>
      <c r="B30" s="610" t="s">
        <v>662</v>
      </c>
      <c r="C30" s="936">
        <v>3150.32</v>
      </c>
      <c r="D30" s="936">
        <v>15107.17</v>
      </c>
      <c r="E30" s="608"/>
      <c r="F30" s="608"/>
    </row>
    <row r="31" spans="1:6" x14ac:dyDescent="0.25">
      <c r="A31" s="609" t="s">
        <v>10883</v>
      </c>
      <c r="B31" s="610" t="s">
        <v>10884</v>
      </c>
      <c r="C31" s="936">
        <v>859.86</v>
      </c>
      <c r="D31" s="936">
        <v>3488.13</v>
      </c>
      <c r="E31" s="608"/>
      <c r="F31" s="608"/>
    </row>
    <row r="32" spans="1:6" x14ac:dyDescent="0.25">
      <c r="A32" s="609" t="s">
        <v>10885</v>
      </c>
      <c r="B32" s="610" t="s">
        <v>10886</v>
      </c>
      <c r="C32" s="936">
        <v>1033</v>
      </c>
      <c r="D32" s="936">
        <v>3376</v>
      </c>
      <c r="E32" s="608"/>
      <c r="F32" s="608"/>
    </row>
    <row r="33" spans="1:6" x14ac:dyDescent="0.25">
      <c r="A33" s="609" t="s">
        <v>10887</v>
      </c>
      <c r="B33" s="610" t="s">
        <v>10888</v>
      </c>
      <c r="C33" s="936">
        <v>440.96</v>
      </c>
      <c r="D33" s="936">
        <v>1435.27</v>
      </c>
      <c r="E33" s="608"/>
      <c r="F33" s="608"/>
    </row>
    <row r="34" spans="1:6" x14ac:dyDescent="0.25">
      <c r="A34" s="609" t="s">
        <v>10889</v>
      </c>
      <c r="B34" s="610" t="s">
        <v>671</v>
      </c>
      <c r="C34" s="936">
        <v>42.24</v>
      </c>
      <c r="D34" s="936">
        <v>122.5</v>
      </c>
      <c r="E34" s="608"/>
      <c r="F34" s="608"/>
    </row>
    <row r="35" spans="1:6" x14ac:dyDescent="0.25">
      <c r="A35" s="609" t="s">
        <v>10890</v>
      </c>
      <c r="B35" s="610" t="s">
        <v>672</v>
      </c>
      <c r="C35" s="936">
        <v>392.36</v>
      </c>
      <c r="D35" s="936">
        <v>1162.3599999999999</v>
      </c>
      <c r="E35" s="608"/>
      <c r="F35" s="608"/>
    </row>
    <row r="36" spans="1:6" x14ac:dyDescent="0.25">
      <c r="A36" s="609" t="s">
        <v>664</v>
      </c>
      <c r="B36" s="610" t="s">
        <v>665</v>
      </c>
      <c r="C36" s="936">
        <v>1217.1199999999999</v>
      </c>
      <c r="D36" s="936">
        <v>4044.29</v>
      </c>
      <c r="E36" s="608"/>
      <c r="F36" s="608"/>
    </row>
    <row r="37" spans="1:6" x14ac:dyDescent="0.25">
      <c r="A37" s="609" t="s">
        <v>10891</v>
      </c>
      <c r="B37" s="610" t="s">
        <v>671</v>
      </c>
      <c r="C37" s="936">
        <v>2701.34</v>
      </c>
      <c r="D37" s="936">
        <v>10155</v>
      </c>
      <c r="E37" s="608"/>
      <c r="F37" s="608"/>
    </row>
    <row r="38" spans="1:6" x14ac:dyDescent="0.25">
      <c r="A38" s="609" t="s">
        <v>10892</v>
      </c>
      <c r="B38" s="610" t="s">
        <v>10893</v>
      </c>
      <c r="C38" s="936">
        <v>477</v>
      </c>
      <c r="D38" s="936">
        <v>1109</v>
      </c>
      <c r="E38" s="608"/>
      <c r="F38" s="608"/>
    </row>
    <row r="39" spans="1:6" x14ac:dyDescent="0.25">
      <c r="A39" s="609" t="s">
        <v>10894</v>
      </c>
      <c r="B39" s="610" t="s">
        <v>10893</v>
      </c>
      <c r="C39" s="936">
        <v>187</v>
      </c>
      <c r="D39" s="936">
        <v>644</v>
      </c>
      <c r="E39" s="608"/>
      <c r="F39" s="608"/>
    </row>
    <row r="40" spans="1:6" x14ac:dyDescent="0.25">
      <c r="A40" s="609" t="s">
        <v>10895</v>
      </c>
      <c r="B40" s="610" t="s">
        <v>10896</v>
      </c>
      <c r="C40" s="936">
        <v>3920</v>
      </c>
      <c r="D40" s="936">
        <v>15337</v>
      </c>
      <c r="E40" s="608"/>
      <c r="F40" s="608"/>
    </row>
    <row r="41" spans="1:6" x14ac:dyDescent="0.25">
      <c r="A41" s="609" t="s">
        <v>10897</v>
      </c>
      <c r="B41" s="610" t="s">
        <v>666</v>
      </c>
      <c r="C41" s="936">
        <v>14</v>
      </c>
      <c r="D41" s="936">
        <v>42</v>
      </c>
      <c r="E41" s="608"/>
      <c r="F41" s="608"/>
    </row>
    <row r="42" spans="1:6" x14ac:dyDescent="0.25">
      <c r="A42" s="609" t="s">
        <v>10898</v>
      </c>
      <c r="B42" s="610" t="s">
        <v>666</v>
      </c>
      <c r="C42" s="936">
        <v>350.67</v>
      </c>
      <c r="D42" s="936">
        <v>1069.0899999999999</v>
      </c>
      <c r="E42" s="608"/>
      <c r="F42" s="608"/>
    </row>
    <row r="43" spans="1:6" x14ac:dyDescent="0.25">
      <c r="A43" s="609" t="s">
        <v>10899</v>
      </c>
      <c r="B43" s="610" t="s">
        <v>666</v>
      </c>
      <c r="C43" s="936">
        <v>531.28</v>
      </c>
      <c r="D43" s="936">
        <v>1854.28</v>
      </c>
      <c r="E43" s="608"/>
      <c r="F43" s="608"/>
    </row>
    <row r="44" spans="1:6" x14ac:dyDescent="0.25">
      <c r="A44" s="609" t="s">
        <v>10900</v>
      </c>
      <c r="B44" s="610" t="s">
        <v>666</v>
      </c>
      <c r="C44" s="936">
        <v>1561.7</v>
      </c>
      <c r="D44" s="936">
        <v>5253.84</v>
      </c>
      <c r="E44" s="608"/>
      <c r="F44" s="608"/>
    </row>
    <row r="45" spans="1:6" x14ac:dyDescent="0.25">
      <c r="A45" s="609" t="s">
        <v>10901</v>
      </c>
      <c r="B45" s="610" t="s">
        <v>666</v>
      </c>
      <c r="C45" s="936">
        <v>539.41999999999996</v>
      </c>
      <c r="D45" s="936">
        <v>1658.69</v>
      </c>
      <c r="E45" s="608"/>
      <c r="F45" s="608"/>
    </row>
    <row r="46" spans="1:6" x14ac:dyDescent="0.25">
      <c r="A46" s="609" t="s">
        <v>10902</v>
      </c>
      <c r="B46" s="610" t="s">
        <v>666</v>
      </c>
      <c r="C46" s="936">
        <v>43</v>
      </c>
      <c r="D46" s="936">
        <v>105.35</v>
      </c>
      <c r="E46" s="608"/>
      <c r="F46" s="608"/>
    </row>
    <row r="47" spans="1:6" x14ac:dyDescent="0.25">
      <c r="A47" s="609" t="s">
        <v>10903</v>
      </c>
      <c r="B47" s="610" t="s">
        <v>666</v>
      </c>
      <c r="C47" s="936">
        <v>580</v>
      </c>
      <c r="D47" s="936">
        <v>2400</v>
      </c>
      <c r="E47" s="608"/>
      <c r="F47" s="608"/>
    </row>
    <row r="48" spans="1:6" x14ac:dyDescent="0.25">
      <c r="A48" s="609" t="s">
        <v>10904</v>
      </c>
      <c r="B48" s="610" t="s">
        <v>10905</v>
      </c>
      <c r="C48" s="936">
        <v>3281.82</v>
      </c>
      <c r="D48" s="936">
        <v>12061.3</v>
      </c>
      <c r="E48" s="608"/>
      <c r="F48" s="608"/>
    </row>
    <row r="49" spans="1:6" x14ac:dyDescent="0.25">
      <c r="A49" s="609" t="s">
        <v>10921</v>
      </c>
      <c r="B49" s="610" t="s">
        <v>10906</v>
      </c>
      <c r="C49" s="936">
        <v>2132.7199999999998</v>
      </c>
      <c r="D49" s="936">
        <v>8627.0400000000009</v>
      </c>
      <c r="E49" s="608"/>
      <c r="F49" s="608"/>
    </row>
    <row r="50" spans="1:6" x14ac:dyDescent="0.25">
      <c r="A50" s="609" t="s">
        <v>10907</v>
      </c>
      <c r="B50" s="610" t="s">
        <v>10908</v>
      </c>
      <c r="C50" s="936">
        <v>6716.54</v>
      </c>
      <c r="D50" s="936">
        <v>32672.46</v>
      </c>
      <c r="E50" s="608"/>
      <c r="F50" s="608"/>
    </row>
    <row r="51" spans="1:6" x14ac:dyDescent="0.25">
      <c r="A51" s="609" t="s">
        <v>668</v>
      </c>
      <c r="B51" s="610" t="s">
        <v>669</v>
      </c>
      <c r="C51" s="936">
        <v>16712.63</v>
      </c>
      <c r="D51" s="936">
        <v>101657.61</v>
      </c>
      <c r="E51" s="608"/>
      <c r="F51" s="608"/>
    </row>
    <row r="52" spans="1:6" x14ac:dyDescent="0.25">
      <c r="A52" s="609" t="s">
        <v>10909</v>
      </c>
      <c r="B52" s="610" t="s">
        <v>663</v>
      </c>
      <c r="C52" s="936">
        <v>4408.75</v>
      </c>
      <c r="D52" s="936">
        <v>20145.29</v>
      </c>
      <c r="E52" s="608"/>
      <c r="F52" s="608"/>
    </row>
    <row r="53" spans="1:6" x14ac:dyDescent="0.25">
      <c r="A53" s="609" t="s">
        <v>10910</v>
      </c>
      <c r="B53" s="610" t="s">
        <v>10911</v>
      </c>
      <c r="C53" s="936">
        <v>2678.06</v>
      </c>
      <c r="D53" s="936">
        <v>11862.75</v>
      </c>
      <c r="E53" s="608"/>
      <c r="F53" s="608"/>
    </row>
    <row r="54" spans="1:6" x14ac:dyDescent="0.25">
      <c r="A54" s="609" t="s">
        <v>10912</v>
      </c>
      <c r="B54" s="610" t="s">
        <v>10913</v>
      </c>
      <c r="C54" s="936">
        <v>10029</v>
      </c>
      <c r="D54" s="936">
        <v>27995.46</v>
      </c>
      <c r="E54" s="608"/>
      <c r="F54" s="608"/>
    </row>
    <row r="55" spans="1:6" x14ac:dyDescent="0.25">
      <c r="A55" s="609" t="s">
        <v>10914</v>
      </c>
      <c r="B55" s="610" t="s">
        <v>10913</v>
      </c>
      <c r="C55" s="936">
        <v>180.6</v>
      </c>
      <c r="D55" s="936">
        <v>585.48</v>
      </c>
      <c r="E55" s="608"/>
      <c r="F55" s="608"/>
    </row>
    <row r="56" spans="1:6" x14ac:dyDescent="0.25">
      <c r="A56" s="609" t="s">
        <v>10915</v>
      </c>
      <c r="B56" s="610" t="s">
        <v>10913</v>
      </c>
      <c r="C56" s="936">
        <v>1630</v>
      </c>
      <c r="D56" s="936">
        <v>5281.2</v>
      </c>
      <c r="E56" s="608"/>
      <c r="F56" s="608"/>
    </row>
    <row r="57" spans="1:6" x14ac:dyDescent="0.25">
      <c r="A57" s="609" t="s">
        <v>10916</v>
      </c>
      <c r="B57" s="610" t="s">
        <v>10913</v>
      </c>
      <c r="C57" s="936">
        <v>34148</v>
      </c>
      <c r="D57" s="936">
        <v>129024</v>
      </c>
      <c r="E57" s="608"/>
      <c r="F57" s="608"/>
    </row>
    <row r="58" spans="1:6" x14ac:dyDescent="0.25">
      <c r="A58" s="609" t="s">
        <v>10917</v>
      </c>
      <c r="B58" s="610" t="s">
        <v>659</v>
      </c>
      <c r="C58" s="936">
        <v>12603.95</v>
      </c>
      <c r="D58" s="936">
        <v>41929.800000000003</v>
      </c>
      <c r="E58" s="608"/>
      <c r="F58" s="608"/>
    </row>
    <row r="59" spans="1:6" x14ac:dyDescent="0.25">
      <c r="A59" s="609" t="s">
        <v>10918</v>
      </c>
      <c r="B59" s="610" t="s">
        <v>10919</v>
      </c>
      <c r="C59" s="936">
        <v>392.91</v>
      </c>
      <c r="D59" s="936">
        <v>1309.49</v>
      </c>
      <c r="E59" s="608"/>
      <c r="F59" s="608"/>
    </row>
    <row r="60" spans="1:6" x14ac:dyDescent="0.25">
      <c r="A60" s="609" t="s">
        <v>10920</v>
      </c>
      <c r="B60" s="610" t="s">
        <v>10919</v>
      </c>
      <c r="C60" s="936">
        <v>240.9</v>
      </c>
      <c r="D60" s="936">
        <v>650.42999999999995</v>
      </c>
      <c r="E60" s="608"/>
      <c r="F60" s="608"/>
    </row>
    <row r="61" spans="1:6" s="940" customFormat="1" ht="20.3" customHeight="1" x14ac:dyDescent="0.3">
      <c r="A61" s="937" t="s">
        <v>161</v>
      </c>
      <c r="B61" s="938"/>
      <c r="C61" s="939">
        <f>SUM(C6:C60)</f>
        <v>257226.74000000005</v>
      </c>
      <c r="D61" s="939">
        <f>SUM(D6:D60)</f>
        <v>1043471.27</v>
      </c>
    </row>
    <row r="62" spans="1:6" ht="15.05" x14ac:dyDescent="0.25">
      <c r="A62" s="611" t="s">
        <v>1301</v>
      </c>
      <c r="B62" s="612"/>
      <c r="C62" s="612"/>
      <c r="D62" s="612"/>
      <c r="E62" s="613"/>
    </row>
    <row r="63" spans="1:6" ht="15.05" x14ac:dyDescent="0.25">
      <c r="A63" s="612"/>
      <c r="B63" s="612"/>
      <c r="C63" s="612"/>
      <c r="D63" s="612"/>
      <c r="E63" s="613"/>
    </row>
    <row r="64" spans="1:6" ht="15.05" x14ac:dyDescent="0.25">
      <c r="A64" s="137"/>
      <c r="B64" s="137"/>
      <c r="C64" s="137"/>
      <c r="D64" s="137"/>
    </row>
    <row r="65" spans="1:4" ht="15.05" x14ac:dyDescent="0.25">
      <c r="A65" s="137"/>
      <c r="B65" s="137"/>
      <c r="C65" s="941"/>
      <c r="D65" s="941"/>
    </row>
    <row r="66" spans="1:4" ht="15.05" x14ac:dyDescent="0.25">
      <c r="A66" s="137"/>
      <c r="B66" s="137"/>
      <c r="C66" s="137"/>
      <c r="D66" s="137"/>
    </row>
    <row r="67" spans="1:4" ht="15.05" x14ac:dyDescent="0.25">
      <c r="A67" s="137"/>
      <c r="B67" s="137"/>
      <c r="C67" s="137"/>
      <c r="D67" s="137"/>
    </row>
    <row r="68" spans="1:4" ht="15.05" x14ac:dyDescent="0.25">
      <c r="A68" s="137"/>
      <c r="B68" s="137"/>
      <c r="C68" s="137"/>
      <c r="D68" s="137"/>
    </row>
    <row r="69" spans="1:4" ht="15.05" x14ac:dyDescent="0.25">
      <c r="A69" s="137"/>
      <c r="B69" s="137"/>
      <c r="C69" s="137"/>
      <c r="D69" s="137"/>
    </row>
    <row r="70" spans="1:4" ht="15.05" x14ac:dyDescent="0.25">
      <c r="A70" s="137"/>
      <c r="B70" s="137"/>
      <c r="C70" s="137"/>
      <c r="D70" s="137"/>
    </row>
    <row r="71" spans="1:4" ht="15.05" x14ac:dyDescent="0.25">
      <c r="A71" s="137"/>
      <c r="B71" s="137"/>
      <c r="C71" s="137"/>
      <c r="D71" s="137"/>
    </row>
    <row r="72" spans="1:4" ht="15.05" x14ac:dyDescent="0.25">
      <c r="A72" s="137"/>
      <c r="B72" s="137"/>
      <c r="C72" s="137"/>
      <c r="D72" s="137"/>
    </row>
    <row r="73" spans="1:4" ht="15.05" x14ac:dyDescent="0.25">
      <c r="A73" s="137"/>
      <c r="B73" s="137"/>
      <c r="C73" s="137"/>
      <c r="D73" s="137"/>
    </row>
    <row r="74" spans="1:4" ht="15.05" x14ac:dyDescent="0.25">
      <c r="A74" s="137"/>
      <c r="B74" s="137"/>
      <c r="C74" s="137"/>
      <c r="D74" s="137"/>
    </row>
    <row r="75" spans="1:4" ht="15.05" x14ac:dyDescent="0.25">
      <c r="A75" s="137"/>
      <c r="B75" s="137"/>
      <c r="C75" s="137"/>
      <c r="D75" s="137"/>
    </row>
    <row r="76" spans="1:4" ht="15.05" x14ac:dyDescent="0.25">
      <c r="A76" s="137"/>
      <c r="B76" s="137"/>
      <c r="C76" s="137"/>
      <c r="D76" s="137"/>
    </row>
    <row r="77" spans="1:4" ht="15.05" x14ac:dyDescent="0.25">
      <c r="A77" s="137"/>
      <c r="B77" s="137"/>
      <c r="C77" s="137"/>
      <c r="D77" s="137"/>
    </row>
    <row r="78" spans="1:4" ht="15.05" x14ac:dyDescent="0.25">
      <c r="A78" s="137"/>
      <c r="B78" s="137"/>
      <c r="C78" s="137"/>
      <c r="D78" s="137"/>
    </row>
    <row r="79" spans="1:4" ht="15.05" x14ac:dyDescent="0.25">
      <c r="A79" s="137"/>
      <c r="B79" s="137"/>
      <c r="C79" s="137"/>
      <c r="D79" s="137"/>
    </row>
    <row r="80" spans="1:4" ht="15.05" x14ac:dyDescent="0.25">
      <c r="A80" s="137"/>
      <c r="B80" s="137"/>
      <c r="C80" s="137"/>
      <c r="D80" s="137"/>
    </row>
    <row r="81" spans="1:4" ht="15.05" x14ac:dyDescent="0.25">
      <c r="A81" s="137"/>
      <c r="B81" s="137"/>
      <c r="C81" s="137"/>
      <c r="D81" s="137"/>
    </row>
    <row r="82" spans="1:4" ht="15.05" x14ac:dyDescent="0.25">
      <c r="A82" s="137"/>
      <c r="B82" s="137"/>
      <c r="C82" s="137"/>
      <c r="D82" s="137"/>
    </row>
    <row r="83" spans="1:4" ht="15.05" x14ac:dyDescent="0.25">
      <c r="A83" s="137"/>
      <c r="B83" s="137"/>
      <c r="C83" s="137"/>
      <c r="D83" s="137"/>
    </row>
    <row r="84" spans="1:4" ht="15.05" x14ac:dyDescent="0.25">
      <c r="A84" s="137"/>
      <c r="B84" s="137"/>
      <c r="C84" s="137"/>
      <c r="D84" s="137"/>
    </row>
    <row r="85" spans="1:4" ht="15.05" x14ac:dyDescent="0.25">
      <c r="A85" s="137"/>
      <c r="B85" s="137"/>
      <c r="C85" s="137"/>
      <c r="D85" s="137"/>
    </row>
    <row r="86" spans="1:4" ht="15.05" x14ac:dyDescent="0.25">
      <c r="A86" s="137"/>
      <c r="B86" s="137"/>
      <c r="C86" s="137"/>
      <c r="D86" s="137"/>
    </row>
    <row r="87" spans="1:4" ht="15.05" x14ac:dyDescent="0.25">
      <c r="A87" s="137"/>
      <c r="B87" s="137"/>
      <c r="C87" s="137"/>
      <c r="D87" s="137"/>
    </row>
    <row r="88" spans="1:4" ht="15.05" x14ac:dyDescent="0.25">
      <c r="A88" s="137"/>
      <c r="B88" s="137"/>
      <c r="C88" s="137"/>
      <c r="D88" s="137"/>
    </row>
    <row r="89" spans="1:4" ht="15.05" x14ac:dyDescent="0.25">
      <c r="A89" s="137"/>
      <c r="B89" s="137"/>
      <c r="C89" s="137"/>
      <c r="D89" s="137"/>
    </row>
    <row r="90" spans="1:4" ht="15.05" x14ac:dyDescent="0.25">
      <c r="A90" s="137"/>
      <c r="B90" s="137"/>
      <c r="C90" s="137"/>
      <c r="D90" s="137"/>
    </row>
    <row r="91" spans="1:4" ht="15.05" x14ac:dyDescent="0.25">
      <c r="A91" s="137"/>
      <c r="B91" s="137"/>
      <c r="C91" s="137"/>
      <c r="D91" s="137"/>
    </row>
    <row r="92" spans="1:4" ht="15.05" x14ac:dyDescent="0.25">
      <c r="A92" s="137"/>
      <c r="B92" s="137"/>
      <c r="C92" s="137"/>
      <c r="D92" s="137"/>
    </row>
    <row r="93" spans="1:4" ht="15.05" x14ac:dyDescent="0.25">
      <c r="A93" s="137"/>
      <c r="B93" s="137"/>
      <c r="C93" s="137"/>
      <c r="D93" s="137"/>
    </row>
    <row r="94" spans="1:4" ht="15.05" x14ac:dyDescent="0.25">
      <c r="A94" s="137"/>
      <c r="B94" s="137"/>
      <c r="C94" s="137"/>
      <c r="D94" s="137"/>
    </row>
    <row r="95" spans="1:4" ht="15.05" x14ac:dyDescent="0.25">
      <c r="A95" s="137"/>
      <c r="B95" s="137"/>
      <c r="C95" s="137"/>
      <c r="D95" s="137"/>
    </row>
    <row r="96" spans="1:4" ht="15.05" x14ac:dyDescent="0.25">
      <c r="A96" s="137"/>
      <c r="B96" s="137"/>
      <c r="C96" s="137"/>
      <c r="D96" s="137"/>
    </row>
    <row r="97" spans="1:4" ht="15.05" x14ac:dyDescent="0.25">
      <c r="A97" s="137"/>
      <c r="B97" s="137"/>
      <c r="C97" s="137"/>
      <c r="D97" s="137"/>
    </row>
    <row r="98" spans="1:4" ht="15.05" x14ac:dyDescent="0.25">
      <c r="A98" s="137"/>
      <c r="B98" s="137"/>
      <c r="C98" s="137"/>
      <c r="D98" s="137"/>
    </row>
    <row r="99" spans="1:4" ht="15.05" x14ac:dyDescent="0.25">
      <c r="A99" s="137"/>
      <c r="B99" s="137"/>
      <c r="C99" s="137"/>
      <c r="D99" s="137"/>
    </row>
    <row r="100" spans="1:4" ht="15.05" x14ac:dyDescent="0.25">
      <c r="A100" s="137"/>
      <c r="B100" s="137"/>
      <c r="C100" s="137"/>
      <c r="D100" s="137"/>
    </row>
    <row r="101" spans="1:4" ht="15.05" x14ac:dyDescent="0.25">
      <c r="A101" s="137"/>
      <c r="B101" s="137"/>
      <c r="C101" s="137"/>
      <c r="D101" s="137"/>
    </row>
    <row r="102" spans="1:4" ht="15.05" x14ac:dyDescent="0.25">
      <c r="A102" s="137"/>
      <c r="B102" s="137"/>
      <c r="C102" s="137"/>
      <c r="D102" s="137"/>
    </row>
    <row r="103" spans="1:4" ht="15.05" x14ac:dyDescent="0.25">
      <c r="A103" s="137"/>
      <c r="B103" s="137"/>
      <c r="C103" s="137"/>
      <c r="D103" s="137"/>
    </row>
    <row r="104" spans="1:4" ht="15.05" x14ac:dyDescent="0.25">
      <c r="A104" s="137"/>
      <c r="B104" s="137"/>
      <c r="C104" s="137"/>
      <c r="D104" s="137"/>
    </row>
    <row r="105" spans="1:4" ht="15.05" x14ac:dyDescent="0.25">
      <c r="A105" s="137"/>
      <c r="B105" s="137"/>
      <c r="C105" s="137"/>
      <c r="D105" s="137"/>
    </row>
    <row r="106" spans="1:4" ht="15.05" x14ac:dyDescent="0.25">
      <c r="A106" s="137"/>
      <c r="B106" s="137"/>
      <c r="C106" s="137"/>
      <c r="D106" s="137"/>
    </row>
    <row r="107" spans="1:4" ht="15.05" x14ac:dyDescent="0.25">
      <c r="A107" s="137"/>
      <c r="B107" s="137"/>
      <c r="C107" s="137"/>
      <c r="D107" s="137"/>
    </row>
    <row r="108" spans="1:4" ht="15.05" x14ac:dyDescent="0.25">
      <c r="A108" s="137"/>
      <c r="B108" s="137"/>
      <c r="C108" s="137"/>
      <c r="D108" s="137"/>
    </row>
    <row r="109" spans="1:4" ht="15.05" x14ac:dyDescent="0.25">
      <c r="A109" s="137"/>
      <c r="B109" s="137"/>
      <c r="C109" s="137"/>
      <c r="D109" s="137"/>
    </row>
    <row r="110" spans="1:4" ht="15.05" x14ac:dyDescent="0.25">
      <c r="A110" s="137"/>
      <c r="B110" s="137"/>
      <c r="C110" s="137"/>
      <c r="D110" s="137"/>
    </row>
    <row r="111" spans="1:4" ht="15.05" x14ac:dyDescent="0.25">
      <c r="A111" s="137"/>
      <c r="B111" s="137"/>
      <c r="C111" s="137"/>
      <c r="D111" s="137"/>
    </row>
    <row r="112" spans="1:4" ht="15.05" x14ac:dyDescent="0.25">
      <c r="A112" s="137"/>
      <c r="B112" s="137"/>
      <c r="C112" s="137"/>
      <c r="D112" s="137"/>
    </row>
    <row r="113" spans="1:4" ht="15.05" x14ac:dyDescent="0.25">
      <c r="A113" s="137"/>
      <c r="B113" s="137"/>
      <c r="C113" s="137"/>
      <c r="D113" s="137"/>
    </row>
    <row r="114" spans="1:4" ht="15.05" x14ac:dyDescent="0.25">
      <c r="A114" s="137"/>
      <c r="B114" s="137"/>
      <c r="C114" s="137"/>
      <c r="D114" s="137"/>
    </row>
    <row r="115" spans="1:4" ht="15.05" x14ac:dyDescent="0.25">
      <c r="A115" s="137"/>
      <c r="B115" s="137"/>
      <c r="C115" s="137"/>
      <c r="D115" s="137"/>
    </row>
    <row r="116" spans="1:4" ht="15.05" x14ac:dyDescent="0.25">
      <c r="A116" s="137"/>
      <c r="B116" s="137"/>
      <c r="C116" s="137"/>
      <c r="D116" s="137"/>
    </row>
    <row r="117" spans="1:4" ht="15.05" x14ac:dyDescent="0.25">
      <c r="A117" s="137"/>
      <c r="B117" s="137"/>
      <c r="C117" s="137"/>
      <c r="D117" s="137"/>
    </row>
    <row r="118" spans="1:4" ht="15.05" x14ac:dyDescent="0.25">
      <c r="A118" s="137"/>
      <c r="B118" s="137"/>
      <c r="C118" s="137"/>
      <c r="D118" s="137"/>
    </row>
    <row r="119" spans="1:4" ht="15.05" x14ac:dyDescent="0.25">
      <c r="A119" s="137"/>
      <c r="B119" s="137"/>
      <c r="C119" s="137"/>
      <c r="D119" s="137"/>
    </row>
    <row r="120" spans="1:4" ht="15.05" x14ac:dyDescent="0.25">
      <c r="A120" s="137"/>
      <c r="B120" s="137"/>
      <c r="C120" s="137"/>
      <c r="D120" s="137"/>
    </row>
    <row r="121" spans="1:4" ht="15.05" x14ac:dyDescent="0.25">
      <c r="A121" s="137"/>
      <c r="B121" s="137"/>
      <c r="C121" s="137"/>
      <c r="D121" s="137"/>
    </row>
    <row r="122" spans="1:4" ht="15.05" x14ac:dyDescent="0.25">
      <c r="A122" s="137"/>
      <c r="B122" s="137"/>
      <c r="C122" s="137"/>
      <c r="D122" s="137"/>
    </row>
    <row r="123" spans="1:4" ht="15.05" x14ac:dyDescent="0.25">
      <c r="A123" s="137"/>
      <c r="B123" s="137"/>
      <c r="C123" s="137"/>
      <c r="D123" s="137"/>
    </row>
    <row r="124" spans="1:4" ht="15.05" x14ac:dyDescent="0.25">
      <c r="A124" s="137"/>
      <c r="B124" s="137"/>
      <c r="C124" s="137"/>
      <c r="D124" s="137"/>
    </row>
    <row r="125" spans="1:4" ht="15.05" x14ac:dyDescent="0.25">
      <c r="A125" s="137"/>
      <c r="B125" s="137"/>
      <c r="C125" s="137"/>
      <c r="D125" s="137"/>
    </row>
    <row r="126" spans="1:4" ht="15.05" x14ac:dyDescent="0.25">
      <c r="A126" s="137"/>
      <c r="B126" s="137"/>
      <c r="C126" s="137"/>
      <c r="D126" s="137"/>
    </row>
    <row r="127" spans="1:4" ht="15.05" x14ac:dyDescent="0.25">
      <c r="A127" s="137"/>
      <c r="B127" s="137"/>
      <c r="C127" s="137"/>
      <c r="D127" s="137"/>
    </row>
    <row r="128" spans="1:4" ht="15.05" x14ac:dyDescent="0.25">
      <c r="A128" s="137"/>
      <c r="B128" s="137"/>
      <c r="C128" s="137"/>
      <c r="D128" s="137"/>
    </row>
    <row r="129" spans="1:4" ht="15.05" x14ac:dyDescent="0.25">
      <c r="A129" s="137"/>
      <c r="B129" s="137"/>
      <c r="C129" s="137"/>
      <c r="D129" s="137"/>
    </row>
    <row r="130" spans="1:4" ht="15.05" x14ac:dyDescent="0.25">
      <c r="A130" s="137"/>
      <c r="B130" s="137"/>
      <c r="C130" s="137"/>
      <c r="D130" s="137"/>
    </row>
    <row r="131" spans="1:4" ht="15.05" x14ac:dyDescent="0.25">
      <c r="A131" s="137"/>
      <c r="B131" s="137"/>
      <c r="C131" s="137"/>
      <c r="D131" s="137"/>
    </row>
    <row r="132" spans="1:4" ht="15.05" x14ac:dyDescent="0.25">
      <c r="A132" s="137"/>
      <c r="B132" s="137"/>
      <c r="C132" s="137"/>
      <c r="D132" s="137"/>
    </row>
    <row r="133" spans="1:4" ht="15.05" x14ac:dyDescent="0.25">
      <c r="A133" s="137"/>
      <c r="B133" s="137"/>
      <c r="C133" s="137"/>
      <c r="D133" s="137"/>
    </row>
  </sheetData>
  <mergeCells count="2">
    <mergeCell ref="A1:D1"/>
    <mergeCell ref="A2:D2"/>
  </mergeCells>
  <pageMargins left="0.78740157480314965" right="0.59055118110236227" top="0.70866141732283472" bottom="0.70866141732283472" header="0.27559055118110237" footer="0.51181102362204722"/>
  <pageSetup paperSize="9" scale="68" firstPageNumber="184" orientation="portrait" useFirstPageNumber="1" r:id="rId1"/>
  <headerFooter alignWithMargins="0">
    <oddHeader>&amp;C&amp;"Times New Roman,Grassetto"&amp;16&amp;A</oddHeader>
    <oddFooter>&amp;C&amp;"Times New Roman,Normale"&amp;14&amp;P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0"/>
  <dimension ref="A1:H106"/>
  <sheetViews>
    <sheetView showGridLines="0" zoomScaleNormal="100" workbookViewId="0">
      <selection activeCell="L13" sqref="L13"/>
    </sheetView>
  </sheetViews>
  <sheetFormatPr defaultColWidth="9.125" defaultRowHeight="12.45" x14ac:dyDescent="0.2"/>
  <cols>
    <col min="1" max="1" width="8.125" style="40" customWidth="1"/>
    <col min="2" max="2" width="5.5" style="40" customWidth="1"/>
    <col min="3" max="3" width="22.375" style="40" customWidth="1"/>
    <col min="4" max="4" width="19.625" style="40" customWidth="1"/>
    <col min="5" max="5" width="17.875" style="40" customWidth="1"/>
    <col min="6" max="6" width="20" style="40" customWidth="1"/>
    <col min="7" max="7" width="8.125" style="40" customWidth="1"/>
    <col min="8" max="8" width="5.5" style="40" customWidth="1"/>
    <col min="9" max="16384" width="9.125" style="40"/>
  </cols>
  <sheetData>
    <row r="1" spans="1:8" ht="21.8" customHeight="1" x14ac:dyDescent="0.2">
      <c r="A1" s="1117" t="s">
        <v>674</v>
      </c>
      <c r="B1" s="1117"/>
      <c r="C1" s="1117"/>
      <c r="D1" s="1117"/>
      <c r="E1" s="1117"/>
      <c r="F1" s="1117"/>
      <c r="G1" s="1117"/>
      <c r="H1" s="1117"/>
    </row>
    <row r="2" spans="1:8" ht="10" customHeight="1" x14ac:dyDescent="0.25">
      <c r="A2" s="1118"/>
      <c r="B2" s="1118"/>
      <c r="C2" s="1118"/>
      <c r="D2" s="1118"/>
      <c r="E2" s="1118"/>
      <c r="F2" s="1118"/>
      <c r="G2" s="1118"/>
      <c r="H2" s="1118"/>
    </row>
    <row r="3" spans="1:8" ht="15.05" x14ac:dyDescent="0.25">
      <c r="A3" s="42"/>
      <c r="B3" s="42"/>
      <c r="C3" s="42"/>
      <c r="D3" s="42"/>
      <c r="E3" s="42"/>
      <c r="F3" s="42"/>
      <c r="G3" s="42"/>
      <c r="H3" s="42"/>
    </row>
    <row r="4" spans="1:8" ht="101.45" customHeight="1" x14ac:dyDescent="0.25">
      <c r="C4" s="1124" t="s">
        <v>10811</v>
      </c>
      <c r="D4" s="1124"/>
      <c r="E4" s="1124"/>
      <c r="F4" s="1124"/>
    </row>
    <row r="6" spans="1:8" ht="26.2" customHeight="1" x14ac:dyDescent="0.2">
      <c r="C6" s="320"/>
      <c r="D6" s="321" t="s">
        <v>1790</v>
      </c>
      <c r="E6" s="321" t="s">
        <v>1791</v>
      </c>
      <c r="F6" s="321" t="s">
        <v>1792</v>
      </c>
    </row>
    <row r="7" spans="1:8" ht="30.15" x14ac:dyDescent="0.25">
      <c r="C7" s="325" t="s">
        <v>1793</v>
      </c>
      <c r="D7" s="324">
        <v>0</v>
      </c>
      <c r="E7" s="324">
        <v>0</v>
      </c>
      <c r="F7" s="324">
        <f>E7-D7</f>
        <v>0</v>
      </c>
    </row>
    <row r="8" spans="1:8" x14ac:dyDescent="0.2">
      <c r="C8" s="1121" t="s">
        <v>1794</v>
      </c>
      <c r="D8" s="1122">
        <v>3073000</v>
      </c>
      <c r="E8" s="1122">
        <v>3064929.54</v>
      </c>
      <c r="F8" s="1122">
        <f>E8-D8</f>
        <v>-8070.4599999999627</v>
      </c>
    </row>
    <row r="9" spans="1:8" ht="20.3" customHeight="1" x14ac:dyDescent="0.2">
      <c r="C9" s="1121"/>
      <c r="D9" s="1122"/>
      <c r="E9" s="1122"/>
      <c r="F9" s="1122"/>
    </row>
    <row r="10" spans="1:8" ht="13.25" customHeight="1" x14ac:dyDescent="0.2">
      <c r="C10" s="1121" t="s">
        <v>1795</v>
      </c>
      <c r="D10" s="1122">
        <v>12000</v>
      </c>
      <c r="E10" s="1122">
        <v>9641.82</v>
      </c>
      <c r="F10" s="1122">
        <f>E10-D10</f>
        <v>-2358.1800000000003</v>
      </c>
    </row>
    <row r="11" spans="1:8" ht="13.25" customHeight="1" x14ac:dyDescent="0.2">
      <c r="C11" s="1121"/>
      <c r="D11" s="1123"/>
      <c r="E11" s="1122"/>
      <c r="F11" s="1122"/>
    </row>
    <row r="12" spans="1:8" ht="13.25" customHeight="1" x14ac:dyDescent="0.2">
      <c r="C12" s="1119" t="s">
        <v>161</v>
      </c>
      <c r="D12" s="1120">
        <f>SUM(D7:D11)</f>
        <v>3085000</v>
      </c>
      <c r="E12" s="1120">
        <f t="shared" ref="E12:F12" si="0">SUM(E7:E11)</f>
        <v>3074571.36</v>
      </c>
      <c r="F12" s="1120">
        <f t="shared" si="0"/>
        <v>-10428.639999999963</v>
      </c>
    </row>
    <row r="13" spans="1:8" ht="13.25" customHeight="1" x14ac:dyDescent="0.2">
      <c r="C13" s="1119"/>
      <c r="D13" s="1120"/>
      <c r="E13" s="1120"/>
      <c r="F13" s="1120"/>
    </row>
    <row r="14" spans="1:8" ht="27" customHeight="1" x14ac:dyDescent="0.25">
      <c r="C14" s="325" t="s">
        <v>1796</v>
      </c>
      <c r="D14" s="324">
        <v>18000</v>
      </c>
      <c r="E14" s="324">
        <v>10567.66</v>
      </c>
      <c r="F14" s="324">
        <f>E14-D14</f>
        <v>-7432.34</v>
      </c>
    </row>
    <row r="15" spans="1:8" ht="45.2" x14ac:dyDescent="0.25">
      <c r="C15" s="325" t="s">
        <v>1797</v>
      </c>
      <c r="D15" s="324">
        <v>1627965.76</v>
      </c>
      <c r="E15" s="324">
        <v>1575776.35</v>
      </c>
      <c r="F15" s="324">
        <f>E15-D15</f>
        <v>-52189.409999999916</v>
      </c>
    </row>
    <row r="16" spans="1:8" ht="13.25" customHeight="1" x14ac:dyDescent="0.2">
      <c r="C16" s="1119" t="s">
        <v>402</v>
      </c>
      <c r="D16" s="1120">
        <f>SUM(D12:D15)</f>
        <v>4730965.76</v>
      </c>
      <c r="E16" s="1120">
        <f t="shared" ref="E16:F16" si="1">SUM(E12:E15)</f>
        <v>4660915.37</v>
      </c>
      <c r="F16" s="1120">
        <f t="shared" si="1"/>
        <v>-70050.389999999883</v>
      </c>
    </row>
    <row r="17" spans="3:6" ht="21.8" customHeight="1" x14ac:dyDescent="0.2">
      <c r="C17" s="1119"/>
      <c r="D17" s="1120"/>
      <c r="E17" s="1120"/>
      <c r="F17" s="1120"/>
    </row>
    <row r="19" spans="3:6" ht="59.4" customHeight="1" x14ac:dyDescent="0.25">
      <c r="C19" s="1124" t="s">
        <v>6368</v>
      </c>
      <c r="D19" s="1127"/>
      <c r="E19" s="1127"/>
      <c r="F19" s="1127"/>
    </row>
    <row r="21" spans="3:6" ht="15.05" x14ac:dyDescent="0.25">
      <c r="C21" s="41" t="s">
        <v>6372</v>
      </c>
      <c r="E21" s="504">
        <v>2636084.1</v>
      </c>
    </row>
    <row r="22" spans="3:6" ht="15.05" x14ac:dyDescent="0.25">
      <c r="C22" s="41" t="s">
        <v>6369</v>
      </c>
      <c r="E22" s="504">
        <v>349799.38</v>
      </c>
    </row>
    <row r="23" spans="3:6" ht="15.05" x14ac:dyDescent="0.25">
      <c r="C23" s="41" t="s">
        <v>6370</v>
      </c>
      <c r="E23" s="504">
        <v>50009.64</v>
      </c>
    </row>
    <row r="24" spans="3:6" ht="15.05" x14ac:dyDescent="0.25">
      <c r="C24" s="41" t="s">
        <v>6371</v>
      </c>
      <c r="E24" s="504">
        <v>29036.42</v>
      </c>
    </row>
    <row r="25" spans="3:6" ht="15.05" x14ac:dyDescent="0.25">
      <c r="C25" s="41"/>
      <c r="D25" s="41"/>
      <c r="E25" s="505"/>
    </row>
    <row r="26" spans="3:6" ht="15.05" x14ac:dyDescent="0.25">
      <c r="C26" s="41" t="s">
        <v>38</v>
      </c>
      <c r="D26" s="41"/>
      <c r="E26" s="504">
        <f>SUM(E21:E24)</f>
        <v>3064929.54</v>
      </c>
    </row>
    <row r="27" spans="3:6" ht="15.05" x14ac:dyDescent="0.25">
      <c r="C27" s="41"/>
      <c r="D27" s="41"/>
      <c r="E27" s="504"/>
    </row>
    <row r="28" spans="3:6" ht="15.05" x14ac:dyDescent="0.25">
      <c r="C28" s="41"/>
      <c r="D28" s="41"/>
      <c r="E28" s="504"/>
    </row>
    <row r="29" spans="3:6" ht="351" customHeight="1" x14ac:dyDescent="0.25">
      <c r="C29" s="1124" t="s">
        <v>6373</v>
      </c>
      <c r="D29" s="1127"/>
      <c r="E29" s="1127"/>
      <c r="F29" s="1127"/>
    </row>
    <row r="33" spans="1:8" x14ac:dyDescent="0.2">
      <c r="D33"/>
      <c r="E33"/>
      <c r="F33"/>
    </row>
    <row r="34" spans="1:8" ht="13.6" customHeight="1" x14ac:dyDescent="0.25">
      <c r="A34" s="1049" t="s">
        <v>1798</v>
      </c>
      <c r="B34" s="1049"/>
      <c r="C34" s="1049"/>
      <c r="D34" s="1049"/>
      <c r="E34" s="1049"/>
      <c r="F34" s="1049"/>
      <c r="G34" s="1049"/>
      <c r="H34" s="1049"/>
    </row>
    <row r="35" spans="1:8" ht="18" customHeight="1" x14ac:dyDescent="0.2">
      <c r="C35" s="1126"/>
      <c r="D35" s="1125" t="s">
        <v>1790</v>
      </c>
      <c r="E35" s="1125" t="s">
        <v>1799</v>
      </c>
      <c r="F35" s="1125" t="s">
        <v>1792</v>
      </c>
    </row>
    <row r="36" spans="1:8" x14ac:dyDescent="0.2">
      <c r="C36" s="1126"/>
      <c r="D36" s="1125"/>
      <c r="E36" s="1125"/>
      <c r="F36" s="1125"/>
    </row>
    <row r="37" spans="1:8" ht="45.2" x14ac:dyDescent="0.25">
      <c r="C37" s="325" t="s">
        <v>1800</v>
      </c>
      <c r="D37" s="324">
        <v>53490</v>
      </c>
      <c r="E37" s="324">
        <v>29677.49</v>
      </c>
      <c r="F37" s="324">
        <f>E37-D37</f>
        <v>-23812.51</v>
      </c>
    </row>
    <row r="38" spans="1:8" ht="30.15" x14ac:dyDescent="0.25">
      <c r="C38" s="325" t="s">
        <v>1801</v>
      </c>
      <c r="D38" s="324">
        <v>42500</v>
      </c>
      <c r="E38" s="324">
        <v>9696.07</v>
      </c>
      <c r="F38" s="324">
        <f t="shared" ref="F38:F43" si="2">E38-D38</f>
        <v>-32803.93</v>
      </c>
    </row>
    <row r="39" spans="1:8" ht="30.15" x14ac:dyDescent="0.25">
      <c r="C39" s="325" t="s">
        <v>1802</v>
      </c>
      <c r="D39" s="324">
        <v>135000</v>
      </c>
      <c r="E39" s="324">
        <v>524097.6</v>
      </c>
      <c r="F39" s="324">
        <f t="shared" si="2"/>
        <v>389097.6</v>
      </c>
    </row>
    <row r="40" spans="1:8" ht="27" customHeight="1" x14ac:dyDescent="0.25">
      <c r="C40" s="325" t="s">
        <v>1803</v>
      </c>
      <c r="D40" s="324">
        <v>2610000</v>
      </c>
      <c r="E40" s="324">
        <v>0</v>
      </c>
      <c r="F40" s="324">
        <f t="shared" si="2"/>
        <v>-2610000</v>
      </c>
    </row>
    <row r="41" spans="1:8" ht="45.2" x14ac:dyDescent="0.25">
      <c r="C41" s="325" t="s">
        <v>1804</v>
      </c>
      <c r="D41" s="324">
        <v>153995.53</v>
      </c>
      <c r="E41" s="324">
        <v>30841.25</v>
      </c>
      <c r="F41" s="324">
        <f t="shared" si="2"/>
        <v>-123154.28</v>
      </c>
    </row>
    <row r="42" spans="1:8" ht="30.15" x14ac:dyDescent="0.25">
      <c r="C42" s="325" t="s">
        <v>1805</v>
      </c>
      <c r="D42" s="324">
        <v>25020</v>
      </c>
      <c r="E42" s="324">
        <v>20679.919999999998</v>
      </c>
      <c r="F42" s="324">
        <f t="shared" si="2"/>
        <v>-4340.0800000000017</v>
      </c>
    </row>
    <row r="43" spans="1:8" ht="29.95" customHeight="1" x14ac:dyDescent="0.25">
      <c r="C43" s="325" t="s">
        <v>347</v>
      </c>
      <c r="D43" s="324">
        <v>1692960.23</v>
      </c>
      <c r="E43" s="324">
        <v>0</v>
      </c>
      <c r="F43" s="324">
        <f t="shared" si="2"/>
        <v>-1692960.23</v>
      </c>
    </row>
    <row r="44" spans="1:8" ht="13.25" customHeight="1" x14ac:dyDescent="0.2">
      <c r="C44" s="1119" t="s">
        <v>1806</v>
      </c>
      <c r="D44" s="1120">
        <f>SUM(D37:D43)</f>
        <v>4712965.76</v>
      </c>
      <c r="E44" s="1120">
        <f t="shared" ref="E44:F44" si="3">SUM(E37:E43)</f>
        <v>614992.32999999996</v>
      </c>
      <c r="F44" s="1120">
        <f t="shared" si="3"/>
        <v>-4097973.4299999997</v>
      </c>
    </row>
    <row r="45" spans="1:8" ht="13.25" customHeight="1" x14ac:dyDescent="0.2">
      <c r="C45" s="1119"/>
      <c r="D45" s="1120"/>
      <c r="E45" s="1120"/>
      <c r="F45" s="1120"/>
    </row>
    <row r="46" spans="1:8" ht="30.8" customHeight="1" x14ac:dyDescent="0.25">
      <c r="C46" s="325" t="s">
        <v>1807</v>
      </c>
      <c r="D46" s="324">
        <v>18000</v>
      </c>
      <c r="E46" s="324">
        <v>10567.66</v>
      </c>
      <c r="F46" s="324">
        <f>E46-D46</f>
        <v>-7432.34</v>
      </c>
    </row>
    <row r="47" spans="1:8" ht="45.2" x14ac:dyDescent="0.25">
      <c r="C47" s="326" t="s">
        <v>513</v>
      </c>
      <c r="D47" s="323">
        <f>SUM(D44:D46)</f>
        <v>4730965.76</v>
      </c>
      <c r="E47" s="731">
        <f t="shared" ref="E47:F47" si="4">SUM(E44:E46)</f>
        <v>625559.99</v>
      </c>
      <c r="F47" s="731">
        <f t="shared" si="4"/>
        <v>-4105405.7699999996</v>
      </c>
    </row>
    <row r="48" spans="1:8" ht="15.05" x14ac:dyDescent="0.25">
      <c r="C48" s="276"/>
      <c r="D48"/>
      <c r="E48"/>
      <c r="F48"/>
    </row>
    <row r="49" spans="3:6" ht="208.15" customHeight="1" x14ac:dyDescent="0.25">
      <c r="C49" s="1124" t="s">
        <v>6374</v>
      </c>
      <c r="D49" s="1127"/>
      <c r="E49" s="1127"/>
      <c r="F49" s="1127"/>
    </row>
    <row r="51" spans="3:6" ht="15.05" x14ac:dyDescent="0.25">
      <c r="C51" s="1124" t="s">
        <v>6375</v>
      </c>
      <c r="D51" s="1127"/>
      <c r="E51" s="1127"/>
      <c r="F51" s="1127"/>
    </row>
    <row r="59" spans="3:6" ht="62.35" customHeight="1" x14ac:dyDescent="0.25">
      <c r="C59" s="1124" t="s">
        <v>6383</v>
      </c>
      <c r="D59" s="1127"/>
      <c r="E59" s="1127"/>
      <c r="F59" s="1127"/>
    </row>
    <row r="67" spans="3:6" ht="263.45" customHeight="1" x14ac:dyDescent="0.25">
      <c r="C67" s="1124" t="s">
        <v>6384</v>
      </c>
      <c r="D67" s="1127"/>
      <c r="E67" s="1127"/>
      <c r="F67" s="1127"/>
    </row>
    <row r="68" spans="3:6" ht="17.350000000000001" customHeight="1" x14ac:dyDescent="0.25">
      <c r="C68" s="729"/>
      <c r="D68" s="730"/>
      <c r="E68" s="730"/>
      <c r="F68" s="730"/>
    </row>
    <row r="69" spans="3:6" ht="17.350000000000001" customHeight="1" x14ac:dyDescent="0.25">
      <c r="C69" s="41" t="s">
        <v>6376</v>
      </c>
    </row>
    <row r="81" spans="1:6" ht="10" hidden="1" customHeight="1" x14ac:dyDescent="0.2"/>
    <row r="82" spans="1:6" ht="11.3" hidden="1" customHeight="1" x14ac:dyDescent="0.2">
      <c r="A82" s="43"/>
    </row>
    <row r="83" spans="1:6" ht="15.05" x14ac:dyDescent="0.25">
      <c r="C83" s="1128" t="s">
        <v>5674</v>
      </c>
      <c r="D83" s="1128"/>
      <c r="E83" s="1128"/>
      <c r="F83" s="1128"/>
    </row>
    <row r="84" spans="1:6" ht="15.05" x14ac:dyDescent="0.25">
      <c r="C84" s="1128" t="s">
        <v>6377</v>
      </c>
      <c r="D84" s="1128"/>
      <c r="E84" s="1128"/>
      <c r="F84" s="1128"/>
    </row>
    <row r="85" spans="1:6" ht="6.75" customHeight="1" x14ac:dyDescent="0.25">
      <c r="C85" s="41"/>
      <c r="D85" s="41"/>
      <c r="E85" s="41"/>
      <c r="F85" s="41"/>
    </row>
    <row r="86" spans="1:6" ht="18" customHeight="1" x14ac:dyDescent="0.25">
      <c r="C86" s="508"/>
      <c r="D86" s="509"/>
      <c r="E86" s="509"/>
      <c r="F86" s="510" t="s">
        <v>5679</v>
      </c>
    </row>
    <row r="87" spans="1:6" ht="18" customHeight="1" x14ac:dyDescent="0.25">
      <c r="C87" s="511" t="s">
        <v>6378</v>
      </c>
      <c r="D87" s="512"/>
      <c r="E87" s="513"/>
      <c r="F87" s="514">
        <v>4009017.29</v>
      </c>
    </row>
    <row r="88" spans="1:6" ht="18" customHeight="1" x14ac:dyDescent="0.25">
      <c r="C88" s="511" t="s">
        <v>5675</v>
      </c>
      <c r="D88" s="512"/>
      <c r="E88" s="513"/>
      <c r="F88" s="514">
        <v>1529490.97</v>
      </c>
    </row>
    <row r="89" spans="1:6" ht="18" customHeight="1" x14ac:dyDescent="0.25">
      <c r="C89" s="515" t="s">
        <v>5676</v>
      </c>
      <c r="D89" s="516"/>
      <c r="E89" s="516"/>
      <c r="F89" s="517">
        <f>SUM(F87:F88)</f>
        <v>5538508.2599999998</v>
      </c>
    </row>
    <row r="90" spans="1:6" ht="18" customHeight="1" x14ac:dyDescent="0.25">
      <c r="C90" s="518"/>
      <c r="D90" s="519"/>
      <c r="E90" s="519"/>
      <c r="F90" s="520"/>
    </row>
    <row r="91" spans="1:6" ht="18" customHeight="1" x14ac:dyDescent="0.25">
      <c r="C91" s="521" t="s">
        <v>5677</v>
      </c>
      <c r="D91" s="522"/>
      <c r="E91" s="522"/>
      <c r="F91" s="514">
        <v>9007018.8300000001</v>
      </c>
    </row>
    <row r="92" spans="1:6" ht="18" customHeight="1" x14ac:dyDescent="0.25">
      <c r="C92" s="523"/>
      <c r="D92" s="524"/>
      <c r="E92" s="524"/>
      <c r="F92" s="525"/>
    </row>
    <row r="93" spans="1:6" ht="18" customHeight="1" x14ac:dyDescent="0.25">
      <c r="C93" s="526" t="s">
        <v>5678</v>
      </c>
      <c r="D93" s="527"/>
      <c r="E93" s="527"/>
      <c r="F93" s="517">
        <f>SUM(F89,F91)</f>
        <v>14545527.09</v>
      </c>
    </row>
    <row r="96" spans="1:6" ht="15.05" x14ac:dyDescent="0.25">
      <c r="C96" s="1128" t="s">
        <v>5680</v>
      </c>
      <c r="D96" s="1128"/>
      <c r="E96" s="1128"/>
      <c r="F96" s="1128"/>
    </row>
    <row r="97" spans="3:7" ht="15.05" x14ac:dyDescent="0.25">
      <c r="C97" s="1128" t="s">
        <v>6377</v>
      </c>
      <c r="D97" s="1128"/>
      <c r="E97" s="1128"/>
      <c r="F97" s="1128"/>
    </row>
    <row r="98" spans="3:7" ht="15.05" x14ac:dyDescent="0.25">
      <c r="C98" s="41"/>
      <c r="D98" s="41"/>
      <c r="E98" s="41"/>
      <c r="F98" s="41"/>
    </row>
    <row r="99" spans="3:7" ht="20.95" customHeight="1" x14ac:dyDescent="0.25">
      <c r="C99" s="506" t="s">
        <v>5681</v>
      </c>
      <c r="D99" s="512"/>
      <c r="E99" s="513"/>
      <c r="F99" s="517">
        <v>1621368.21</v>
      </c>
      <c r="G99" s="503"/>
    </row>
    <row r="100" spans="3:7" ht="20.95" customHeight="1" x14ac:dyDescent="0.25">
      <c r="C100" s="506" t="s">
        <v>5682</v>
      </c>
      <c r="D100" s="512"/>
      <c r="E100" s="513"/>
      <c r="F100" s="514">
        <v>3029786.93</v>
      </c>
      <c r="G100" s="503"/>
    </row>
    <row r="101" spans="3:7" ht="20.95" customHeight="1" x14ac:dyDescent="0.25">
      <c r="C101" s="506" t="s">
        <v>5683</v>
      </c>
      <c r="D101" s="512"/>
      <c r="E101" s="513"/>
      <c r="F101" s="514">
        <v>642137.85</v>
      </c>
      <c r="G101" s="503"/>
    </row>
    <row r="102" spans="3:7" ht="20.95" customHeight="1" x14ac:dyDescent="0.25">
      <c r="C102" s="506" t="s">
        <v>6379</v>
      </c>
      <c r="D102" s="512"/>
      <c r="E102" s="513"/>
      <c r="F102" s="517">
        <f>F99+F100-F101</f>
        <v>4009017.2900000005</v>
      </c>
      <c r="G102" s="503"/>
    </row>
    <row r="103" spans="3:7" ht="20.95" customHeight="1" x14ac:dyDescent="0.25">
      <c r="C103" s="506" t="s">
        <v>6380</v>
      </c>
      <c r="D103" s="512"/>
      <c r="E103" s="513"/>
      <c r="F103" s="514">
        <v>68073.05</v>
      </c>
      <c r="G103" s="503"/>
    </row>
    <row r="104" spans="3:7" ht="20.95" customHeight="1" x14ac:dyDescent="0.25">
      <c r="C104" s="506" t="s">
        <v>6381</v>
      </c>
      <c r="D104" s="512"/>
      <c r="E104" s="513"/>
      <c r="F104" s="514">
        <v>41734.959999999999</v>
      </c>
      <c r="G104" s="503"/>
    </row>
    <row r="105" spans="3:7" ht="20.95" customHeight="1" x14ac:dyDescent="0.25">
      <c r="C105" s="507" t="s">
        <v>6382</v>
      </c>
      <c r="D105" s="732"/>
      <c r="E105" s="733"/>
      <c r="F105" s="528">
        <f>F102+F103-F104</f>
        <v>4035355.3800000004</v>
      </c>
    </row>
    <row r="106" spans="3:7" ht="15.05" x14ac:dyDescent="0.25">
      <c r="C106" s="41"/>
      <c r="D106" s="41"/>
      <c r="E106" s="41"/>
      <c r="F106" s="41"/>
    </row>
  </sheetData>
  <mergeCells count="38">
    <mergeCell ref="C83:F83"/>
    <mergeCell ref="C84:F84"/>
    <mergeCell ref="C96:F96"/>
    <mergeCell ref="C97:F97"/>
    <mergeCell ref="C51:F51"/>
    <mergeCell ref="C49:F49"/>
    <mergeCell ref="C67:F67"/>
    <mergeCell ref="D35:D36"/>
    <mergeCell ref="C44:C45"/>
    <mergeCell ref="D44:D45"/>
    <mergeCell ref="E44:E45"/>
    <mergeCell ref="F44:F45"/>
    <mergeCell ref="C59:F59"/>
    <mergeCell ref="C16:C17"/>
    <mergeCell ref="D16:D17"/>
    <mergeCell ref="E35:E36"/>
    <mergeCell ref="F35:F36"/>
    <mergeCell ref="E16:E17"/>
    <mergeCell ref="F16:F17"/>
    <mergeCell ref="A34:H34"/>
    <mergeCell ref="C35:C36"/>
    <mergeCell ref="C19:F19"/>
    <mergeCell ref="C29:F29"/>
    <mergeCell ref="A1:H1"/>
    <mergeCell ref="A2:H2"/>
    <mergeCell ref="C12:C13"/>
    <mergeCell ref="D12:D13"/>
    <mergeCell ref="E12:E13"/>
    <mergeCell ref="F12:F13"/>
    <mergeCell ref="C8:C9"/>
    <mergeCell ref="D8:D9"/>
    <mergeCell ref="E8:E9"/>
    <mergeCell ref="F8:F9"/>
    <mergeCell ref="C10:C11"/>
    <mergeCell ref="D10:D11"/>
    <mergeCell ref="E10:E11"/>
    <mergeCell ref="F10:F11"/>
    <mergeCell ref="C4:F4"/>
  </mergeCells>
  <printOptions horizontalCentered="1"/>
  <pageMargins left="0.59055118110236227" right="0.59055118110236227" top="0.70866141732283472" bottom="0.51181102362204722" header="0.27559055118110237" footer="0.27559055118110237"/>
  <pageSetup paperSize="9" scale="79" firstPageNumber="185" orientation="portrait" useFirstPageNumber="1" r:id="rId1"/>
  <headerFooter alignWithMargins="0">
    <oddHeader>&amp;C&amp;"Times New Roman,Grassetto"&amp;14&amp;A</oddHeader>
    <oddFooter>&amp;C&amp;"Times New Roman,Normale"&amp;12&amp;P</oddFooter>
  </headerFooter>
  <rowBreaks count="1" manualBreakCount="1">
    <brk id="29" max="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8"/>
  <sheetViews>
    <sheetView zoomScaleNormal="100" workbookViewId="0">
      <selection activeCell="B18" sqref="B18"/>
    </sheetView>
  </sheetViews>
  <sheetFormatPr defaultColWidth="9.125" defaultRowHeight="13.1" x14ac:dyDescent="0.25"/>
  <cols>
    <col min="1" max="1" width="88.125" style="120" customWidth="1"/>
    <col min="2" max="2" width="17.5" style="120" customWidth="1"/>
    <col min="3" max="3" width="11.125" style="120" bestFit="1" customWidth="1"/>
    <col min="4" max="4" width="9.125" style="120"/>
    <col min="5" max="5" width="11.375" style="120" bestFit="1" customWidth="1"/>
    <col min="6" max="16384" width="9.125" style="120"/>
  </cols>
  <sheetData>
    <row r="1" spans="1:2" ht="12.8" customHeight="1" x14ac:dyDescent="0.25">
      <c r="A1" s="961" t="s">
        <v>25</v>
      </c>
      <c r="B1" s="961"/>
    </row>
    <row r="2" spans="1:2" ht="15.05" x14ac:dyDescent="0.25">
      <c r="A2" s="959" t="s">
        <v>26</v>
      </c>
      <c r="B2" s="962"/>
    </row>
    <row r="3" spans="1:2" ht="15.05" x14ac:dyDescent="0.25">
      <c r="A3" s="959" t="s">
        <v>27</v>
      </c>
      <c r="B3" s="959"/>
    </row>
    <row r="4" spans="1:2" ht="15.05" x14ac:dyDescent="0.25">
      <c r="A4" s="960" t="s">
        <v>5995</v>
      </c>
      <c r="B4" s="960"/>
    </row>
    <row r="5" spans="1:2" ht="9" customHeight="1" x14ac:dyDescent="0.25">
      <c r="A5" s="125"/>
      <c r="B5" s="614"/>
    </row>
    <row r="6" spans="1:2" ht="18" customHeight="1" x14ac:dyDescent="0.25">
      <c r="A6" s="643" t="s">
        <v>28</v>
      </c>
      <c r="B6" s="29" t="s">
        <v>29</v>
      </c>
    </row>
    <row r="7" spans="1:2" x14ac:dyDescent="0.25">
      <c r="A7" s="30" t="s">
        <v>6064</v>
      </c>
      <c r="B7" s="644">
        <v>26000</v>
      </c>
    </row>
    <row r="8" spans="1:2" x14ac:dyDescent="0.25">
      <c r="A8" s="645" t="s">
        <v>1545</v>
      </c>
      <c r="B8" s="644">
        <v>26000</v>
      </c>
    </row>
    <row r="9" spans="1:2" x14ac:dyDescent="0.25">
      <c r="A9" s="645" t="s">
        <v>2142</v>
      </c>
      <c r="B9" s="644">
        <v>25000</v>
      </c>
    </row>
    <row r="10" spans="1:2" x14ac:dyDescent="0.25">
      <c r="A10" s="645" t="s">
        <v>6092</v>
      </c>
      <c r="B10" s="644">
        <v>26000</v>
      </c>
    </row>
    <row r="11" spans="1:2" x14ac:dyDescent="0.25">
      <c r="A11" s="645" t="s">
        <v>6093</v>
      </c>
      <c r="B11" s="644">
        <v>26000</v>
      </c>
    </row>
    <row r="12" spans="1:2" x14ac:dyDescent="0.25">
      <c r="A12" s="645" t="s">
        <v>6094</v>
      </c>
      <c r="B12" s="644">
        <v>17000</v>
      </c>
    </row>
    <row r="13" spans="1:2" x14ac:dyDescent="0.25">
      <c r="A13" s="645" t="s">
        <v>1460</v>
      </c>
      <c r="B13" s="644">
        <v>26000</v>
      </c>
    </row>
    <row r="14" spans="1:2" x14ac:dyDescent="0.25">
      <c r="A14" s="645" t="s">
        <v>1547</v>
      </c>
      <c r="B14" s="644">
        <v>26000</v>
      </c>
    </row>
    <row r="15" spans="1:2" x14ac:dyDescent="0.25">
      <c r="A15" s="645" t="s">
        <v>695</v>
      </c>
      <c r="B15" s="644">
        <v>235473.11000000002</v>
      </c>
    </row>
    <row r="16" spans="1:2" x14ac:dyDescent="0.25">
      <c r="A16" s="645" t="s">
        <v>6095</v>
      </c>
      <c r="B16" s="644">
        <v>26000</v>
      </c>
    </row>
    <row r="17" spans="1:5" x14ac:dyDescent="0.25">
      <c r="A17" s="645" t="s">
        <v>6096</v>
      </c>
      <c r="B17" s="644">
        <v>26000</v>
      </c>
    </row>
    <row r="18" spans="1:5" x14ac:dyDescent="0.25">
      <c r="A18" s="645" t="s">
        <v>6097</v>
      </c>
      <c r="B18" s="644">
        <v>26000</v>
      </c>
    </row>
    <row r="19" spans="1:5" x14ac:dyDescent="0.25">
      <c r="A19" s="645" t="s">
        <v>1361</v>
      </c>
      <c r="B19" s="644">
        <v>345567.34</v>
      </c>
    </row>
    <row r="20" spans="1:5" x14ac:dyDescent="0.25">
      <c r="A20" s="645" t="s">
        <v>1383</v>
      </c>
      <c r="B20" s="644">
        <v>334000</v>
      </c>
    </row>
    <row r="21" spans="1:5" x14ac:dyDescent="0.25">
      <c r="A21" s="645" t="s">
        <v>1733</v>
      </c>
      <c r="B21" s="644">
        <v>52000</v>
      </c>
    </row>
    <row r="22" spans="1:5" x14ac:dyDescent="0.25">
      <c r="A22" s="645" t="s">
        <v>1548</v>
      </c>
      <c r="B22" s="644">
        <v>152000</v>
      </c>
    </row>
    <row r="23" spans="1:5" x14ac:dyDescent="0.25">
      <c r="A23" s="645" t="s">
        <v>1432</v>
      </c>
      <c r="B23" s="644">
        <v>77000</v>
      </c>
    </row>
    <row r="24" spans="1:5" x14ac:dyDescent="0.25">
      <c r="A24" s="645" t="s">
        <v>696</v>
      </c>
      <c r="B24" s="644">
        <v>2806265.06</v>
      </c>
    </row>
    <row r="25" spans="1:5" x14ac:dyDescent="0.25">
      <c r="A25" s="645" t="s">
        <v>6082</v>
      </c>
      <c r="B25" s="644">
        <v>26000</v>
      </c>
    </row>
    <row r="26" spans="1:5" x14ac:dyDescent="0.25">
      <c r="A26" s="645" t="s">
        <v>6098</v>
      </c>
      <c r="B26" s="644">
        <v>26000</v>
      </c>
    </row>
    <row r="27" spans="1:5" x14ac:dyDescent="0.25">
      <c r="A27" s="645" t="s">
        <v>1734</v>
      </c>
      <c r="B27" s="644">
        <v>26000</v>
      </c>
    </row>
    <row r="28" spans="1:5" ht="15.05" customHeight="1" x14ac:dyDescent="0.25">
      <c r="A28" s="646" t="s">
        <v>30</v>
      </c>
      <c r="B28" s="647">
        <f>SUM(B7:B27)</f>
        <v>4356305.51</v>
      </c>
      <c r="D28" s="135"/>
      <c r="E28" s="135"/>
    </row>
    <row r="29" spans="1:5" x14ac:dyDescent="0.25">
      <c r="A29" s="639"/>
      <c r="B29" s="639"/>
    </row>
    <row r="30" spans="1:5" x14ac:dyDescent="0.25">
      <c r="A30" s="639"/>
      <c r="B30" s="639"/>
    </row>
    <row r="31" spans="1:5" ht="15.05" x14ac:dyDescent="0.25">
      <c r="A31" s="961" t="s">
        <v>31</v>
      </c>
      <c r="B31" s="961"/>
    </row>
    <row r="32" spans="1:5" ht="15.05" x14ac:dyDescent="0.25">
      <c r="A32" s="959" t="s">
        <v>26</v>
      </c>
      <c r="B32" s="959"/>
    </row>
    <row r="33" spans="1:2" ht="15.05" x14ac:dyDescent="0.25">
      <c r="A33" s="959" t="s">
        <v>32</v>
      </c>
      <c r="B33" s="959"/>
    </row>
    <row r="34" spans="1:2" ht="15.05" x14ac:dyDescent="0.25">
      <c r="A34" s="960" t="s">
        <v>5995</v>
      </c>
      <c r="B34" s="960"/>
    </row>
    <row r="35" spans="1:2" ht="15.05" x14ac:dyDescent="0.25">
      <c r="A35" s="126"/>
      <c r="B35" s="126"/>
    </row>
    <row r="36" spans="1:2" x14ac:dyDescent="0.25">
      <c r="A36" s="31" t="s">
        <v>28</v>
      </c>
      <c r="B36" s="32" t="s">
        <v>29</v>
      </c>
    </row>
    <row r="37" spans="1:2" x14ac:dyDescent="0.25">
      <c r="A37" s="30" t="s">
        <v>6064</v>
      </c>
      <c r="B37" s="17">
        <v>19000</v>
      </c>
    </row>
    <row r="38" spans="1:2" x14ac:dyDescent="0.25">
      <c r="A38" s="30" t="s">
        <v>2143</v>
      </c>
      <c r="B38" s="17">
        <v>19000</v>
      </c>
    </row>
    <row r="39" spans="1:2" x14ac:dyDescent="0.25">
      <c r="A39" s="30" t="s">
        <v>2144</v>
      </c>
      <c r="B39" s="17">
        <v>19000</v>
      </c>
    </row>
    <row r="40" spans="1:2" x14ac:dyDescent="0.25">
      <c r="A40" s="30" t="s">
        <v>1459</v>
      </c>
      <c r="B40" s="17">
        <v>38000</v>
      </c>
    </row>
    <row r="41" spans="1:2" x14ac:dyDescent="0.25">
      <c r="A41" s="30" t="s">
        <v>1461</v>
      </c>
      <c r="B41" s="17">
        <v>21100</v>
      </c>
    </row>
    <row r="42" spans="1:2" x14ac:dyDescent="0.25">
      <c r="A42" s="30" t="s">
        <v>6065</v>
      </c>
      <c r="B42" s="17">
        <v>21000</v>
      </c>
    </row>
    <row r="43" spans="1:2" x14ac:dyDescent="0.25">
      <c r="A43" s="30" t="s">
        <v>6066</v>
      </c>
      <c r="B43" s="17">
        <v>3000</v>
      </c>
    </row>
    <row r="44" spans="1:2" x14ac:dyDescent="0.25">
      <c r="A44" s="30" t="s">
        <v>713</v>
      </c>
      <c r="B44" s="17">
        <v>37400</v>
      </c>
    </row>
    <row r="45" spans="1:2" x14ac:dyDescent="0.25">
      <c r="A45" s="30" t="s">
        <v>1462</v>
      </c>
      <c r="B45" s="17">
        <v>2532.52</v>
      </c>
    </row>
    <row r="46" spans="1:2" x14ac:dyDescent="0.25">
      <c r="A46" s="30" t="s">
        <v>6067</v>
      </c>
      <c r="B46" s="17">
        <v>3000</v>
      </c>
    </row>
    <row r="47" spans="1:2" x14ac:dyDescent="0.25">
      <c r="A47" s="30" t="s">
        <v>6068</v>
      </c>
      <c r="B47" s="17">
        <v>19100</v>
      </c>
    </row>
    <row r="48" spans="1:2" x14ac:dyDescent="0.25">
      <c r="A48" s="30" t="s">
        <v>2146</v>
      </c>
      <c r="B48" s="17">
        <v>25000</v>
      </c>
    </row>
    <row r="49" spans="1:2" x14ac:dyDescent="0.25">
      <c r="A49" s="30" t="s">
        <v>6069</v>
      </c>
      <c r="B49" s="17">
        <v>19000</v>
      </c>
    </row>
    <row r="50" spans="1:2" x14ac:dyDescent="0.25">
      <c r="A50" s="30" t="s">
        <v>1464</v>
      </c>
      <c r="B50" s="17">
        <v>56791.380000000005</v>
      </c>
    </row>
    <row r="51" spans="1:2" x14ac:dyDescent="0.25">
      <c r="A51" s="30" t="s">
        <v>5996</v>
      </c>
      <c r="B51" s="17">
        <v>25100</v>
      </c>
    </row>
    <row r="52" spans="1:2" x14ac:dyDescent="0.25">
      <c r="A52" s="30" t="s">
        <v>1374</v>
      </c>
      <c r="B52" s="17">
        <v>75918.31</v>
      </c>
    </row>
    <row r="53" spans="1:2" x14ac:dyDescent="0.25">
      <c r="A53" s="30" t="s">
        <v>2147</v>
      </c>
      <c r="B53" s="17">
        <v>19000</v>
      </c>
    </row>
    <row r="54" spans="1:2" x14ac:dyDescent="0.25">
      <c r="A54" s="30" t="s">
        <v>1551</v>
      </c>
      <c r="B54" s="17">
        <v>75982.75</v>
      </c>
    </row>
    <row r="55" spans="1:2" x14ac:dyDescent="0.25">
      <c r="A55" s="30" t="s">
        <v>6070</v>
      </c>
      <c r="B55" s="17">
        <v>5065.03</v>
      </c>
    </row>
    <row r="56" spans="1:2" x14ac:dyDescent="0.25">
      <c r="A56" s="30" t="s">
        <v>6071</v>
      </c>
      <c r="B56" s="17">
        <v>365.51</v>
      </c>
    </row>
    <row r="57" spans="1:2" x14ac:dyDescent="0.25">
      <c r="A57" s="30" t="s">
        <v>6072</v>
      </c>
      <c r="B57" s="17">
        <v>19000</v>
      </c>
    </row>
    <row r="58" spans="1:2" x14ac:dyDescent="0.25">
      <c r="A58" s="30" t="s">
        <v>5997</v>
      </c>
      <c r="B58" s="17">
        <v>3000</v>
      </c>
    </row>
    <row r="59" spans="1:2" x14ac:dyDescent="0.25">
      <c r="A59" s="30" t="s">
        <v>6073</v>
      </c>
      <c r="B59" s="17">
        <v>1500</v>
      </c>
    </row>
    <row r="60" spans="1:2" x14ac:dyDescent="0.25">
      <c r="A60" s="30" t="s">
        <v>1735</v>
      </c>
      <c r="B60" s="17">
        <v>18972.77</v>
      </c>
    </row>
    <row r="61" spans="1:2" x14ac:dyDescent="0.25">
      <c r="A61" s="30" t="s">
        <v>5248</v>
      </c>
      <c r="B61" s="17">
        <v>142845.54</v>
      </c>
    </row>
    <row r="62" spans="1:2" x14ac:dyDescent="0.25">
      <c r="A62" s="30" t="s">
        <v>2148</v>
      </c>
      <c r="B62" s="17">
        <v>19100</v>
      </c>
    </row>
    <row r="63" spans="1:2" x14ac:dyDescent="0.25">
      <c r="A63" s="30" t="s">
        <v>714</v>
      </c>
      <c r="B63" s="17">
        <v>5611343.0499999998</v>
      </c>
    </row>
    <row r="64" spans="1:2" x14ac:dyDescent="0.25">
      <c r="A64" s="30" t="s">
        <v>1736</v>
      </c>
      <c r="B64" s="17">
        <v>17350.240000000002</v>
      </c>
    </row>
    <row r="65" spans="1:2" x14ac:dyDescent="0.25">
      <c r="A65" s="30" t="s">
        <v>6074</v>
      </c>
      <c r="B65" s="17">
        <v>21100</v>
      </c>
    </row>
    <row r="66" spans="1:2" x14ac:dyDescent="0.25">
      <c r="A66" s="30" t="s">
        <v>6075</v>
      </c>
      <c r="B66" s="17">
        <v>40600</v>
      </c>
    </row>
    <row r="67" spans="1:2" x14ac:dyDescent="0.25">
      <c r="A67" s="30" t="s">
        <v>1738</v>
      </c>
      <c r="B67" s="17">
        <v>57072.770000000004</v>
      </c>
    </row>
    <row r="68" spans="1:2" x14ac:dyDescent="0.25">
      <c r="A68" s="30" t="s">
        <v>715</v>
      </c>
      <c r="B68" s="17">
        <v>37565.5</v>
      </c>
    </row>
    <row r="69" spans="1:2" x14ac:dyDescent="0.25">
      <c r="A69" s="30" t="s">
        <v>1465</v>
      </c>
      <c r="B69" s="17">
        <v>247391.08</v>
      </c>
    </row>
    <row r="70" spans="1:2" x14ac:dyDescent="0.25">
      <c r="A70" s="30" t="s">
        <v>6091</v>
      </c>
      <c r="B70" s="17">
        <v>18972.77</v>
      </c>
    </row>
    <row r="71" spans="1:2" x14ac:dyDescent="0.25">
      <c r="A71" s="30" t="s">
        <v>6076</v>
      </c>
      <c r="B71" s="17">
        <v>18972.77</v>
      </c>
    </row>
    <row r="72" spans="1:2" x14ac:dyDescent="0.25">
      <c r="A72" s="30" t="s">
        <v>1739</v>
      </c>
      <c r="B72" s="17">
        <v>175770.77</v>
      </c>
    </row>
    <row r="73" spans="1:2" x14ac:dyDescent="0.25">
      <c r="A73" s="30" t="s">
        <v>6077</v>
      </c>
      <c r="B73" s="17">
        <v>19100</v>
      </c>
    </row>
    <row r="74" spans="1:2" x14ac:dyDescent="0.25">
      <c r="A74" s="30" t="s">
        <v>6090</v>
      </c>
      <c r="B74" s="17">
        <v>3000</v>
      </c>
    </row>
    <row r="75" spans="1:2" x14ac:dyDescent="0.25">
      <c r="A75" s="30" t="s">
        <v>5998</v>
      </c>
      <c r="B75" s="17">
        <f>122163.65+69132.94</f>
        <v>191296.59</v>
      </c>
    </row>
    <row r="76" spans="1:2" x14ac:dyDescent="0.25">
      <c r="A76" s="30" t="s">
        <v>6089</v>
      </c>
      <c r="B76" s="17">
        <v>75400</v>
      </c>
    </row>
    <row r="77" spans="1:2" x14ac:dyDescent="0.25">
      <c r="A77" s="30" t="s">
        <v>695</v>
      </c>
      <c r="B77" s="17">
        <v>228600</v>
      </c>
    </row>
    <row r="78" spans="1:2" x14ac:dyDescent="0.25">
      <c r="A78" s="30" t="s">
        <v>1741</v>
      </c>
      <c r="B78" s="17">
        <v>21372.77</v>
      </c>
    </row>
    <row r="79" spans="1:2" x14ac:dyDescent="0.25">
      <c r="A79" s="30" t="s">
        <v>1467</v>
      </c>
      <c r="B79" s="17">
        <v>37972.770000000004</v>
      </c>
    </row>
    <row r="80" spans="1:2" x14ac:dyDescent="0.25">
      <c r="A80" s="30" t="s">
        <v>6088</v>
      </c>
      <c r="B80" s="17">
        <v>3000</v>
      </c>
    </row>
    <row r="81" spans="1:2" x14ac:dyDescent="0.25">
      <c r="A81" s="30" t="s">
        <v>6087</v>
      </c>
      <c r="B81" s="17">
        <v>21500</v>
      </c>
    </row>
    <row r="82" spans="1:2" x14ac:dyDescent="0.25">
      <c r="A82" s="30" t="s">
        <v>6061</v>
      </c>
      <c r="B82" s="17">
        <v>18782.75</v>
      </c>
    </row>
    <row r="83" spans="1:2" x14ac:dyDescent="0.25">
      <c r="A83" s="30" t="s">
        <v>6086</v>
      </c>
      <c r="B83" s="17">
        <v>225313.76</v>
      </c>
    </row>
    <row r="84" spans="1:2" x14ac:dyDescent="0.25">
      <c r="A84" s="30" t="s">
        <v>6062</v>
      </c>
      <c r="B84" s="17">
        <v>38000</v>
      </c>
    </row>
    <row r="85" spans="1:2" x14ac:dyDescent="0.25">
      <c r="A85" s="30" t="s">
        <v>696</v>
      </c>
      <c r="B85" s="17">
        <v>18782.75</v>
      </c>
    </row>
    <row r="86" spans="1:2" x14ac:dyDescent="0.25">
      <c r="A86" s="30" t="s">
        <v>1094</v>
      </c>
      <c r="B86" s="17">
        <v>37782.75</v>
      </c>
    </row>
    <row r="87" spans="1:2" x14ac:dyDescent="0.25">
      <c r="A87" s="30" t="s">
        <v>6085</v>
      </c>
      <c r="B87" s="17">
        <v>19100</v>
      </c>
    </row>
    <row r="88" spans="1:2" x14ac:dyDescent="0.25">
      <c r="A88" s="30" t="s">
        <v>6084</v>
      </c>
      <c r="B88" s="17">
        <v>18972.77</v>
      </c>
    </row>
    <row r="89" spans="1:2" x14ac:dyDescent="0.25">
      <c r="A89" s="30" t="s">
        <v>6083</v>
      </c>
      <c r="B89" s="17">
        <v>18972.77</v>
      </c>
    </row>
    <row r="90" spans="1:2" x14ac:dyDescent="0.25">
      <c r="A90" s="30" t="s">
        <v>6082</v>
      </c>
      <c r="B90" s="17">
        <v>21400</v>
      </c>
    </row>
    <row r="91" spans="1:2" x14ac:dyDescent="0.25">
      <c r="A91" s="30" t="s">
        <v>6081</v>
      </c>
      <c r="B91" s="17">
        <v>182.76</v>
      </c>
    </row>
    <row r="92" spans="1:2" x14ac:dyDescent="0.25">
      <c r="A92" s="30" t="s">
        <v>1743</v>
      </c>
      <c r="B92" s="17">
        <v>18972.77</v>
      </c>
    </row>
    <row r="93" spans="1:2" x14ac:dyDescent="0.25">
      <c r="A93" s="30" t="s">
        <v>6080</v>
      </c>
      <c r="B93" s="17">
        <v>19000</v>
      </c>
    </row>
    <row r="94" spans="1:2" x14ac:dyDescent="0.25">
      <c r="A94" s="30" t="s">
        <v>1265</v>
      </c>
      <c r="B94" s="17">
        <v>19100</v>
      </c>
    </row>
    <row r="95" spans="1:2" x14ac:dyDescent="0.25">
      <c r="A95" s="30" t="s">
        <v>722</v>
      </c>
      <c r="B95" s="17">
        <v>98043.959999999992</v>
      </c>
    </row>
    <row r="96" spans="1:2" x14ac:dyDescent="0.25">
      <c r="A96" s="30" t="s">
        <v>6079</v>
      </c>
      <c r="B96" s="17">
        <v>49251</v>
      </c>
    </row>
    <row r="97" spans="1:2" x14ac:dyDescent="0.25">
      <c r="A97" s="30" t="s">
        <v>718</v>
      </c>
      <c r="B97" s="17">
        <v>54014.39</v>
      </c>
    </row>
    <row r="98" spans="1:2" x14ac:dyDescent="0.25">
      <c r="A98" s="30" t="s">
        <v>2181</v>
      </c>
      <c r="B98" s="17">
        <v>98043.959999999992</v>
      </c>
    </row>
    <row r="99" spans="1:2" x14ac:dyDescent="0.25">
      <c r="A99" s="30" t="s">
        <v>2155</v>
      </c>
      <c r="B99" s="17">
        <v>19000</v>
      </c>
    </row>
    <row r="100" spans="1:2" x14ac:dyDescent="0.25">
      <c r="A100" s="30" t="s">
        <v>6078</v>
      </c>
      <c r="B100" s="17">
        <v>19000</v>
      </c>
    </row>
    <row r="101" spans="1:2" x14ac:dyDescent="0.25">
      <c r="A101" s="30" t="s">
        <v>6063</v>
      </c>
      <c r="B101" s="17">
        <v>19100</v>
      </c>
    </row>
    <row r="102" spans="1:2" ht="15.05" customHeight="1" x14ac:dyDescent="0.25">
      <c r="A102" s="646" t="s">
        <v>30</v>
      </c>
      <c r="B102" s="615">
        <f>SUM(B37:B101)</f>
        <v>8386971.2799999947</v>
      </c>
    </row>
    <row r="103" spans="1:2" x14ac:dyDescent="0.25">
      <c r="A103" s="238"/>
      <c r="B103" s="228"/>
    </row>
    <row r="104" spans="1:2" x14ac:dyDescent="0.25">
      <c r="A104" s="238"/>
      <c r="B104" s="228"/>
    </row>
    <row r="105" spans="1:2" x14ac:dyDescent="0.25">
      <c r="A105" s="238"/>
      <c r="B105" s="228"/>
    </row>
    <row r="106" spans="1:2" x14ac:dyDescent="0.25">
      <c r="A106" s="238"/>
      <c r="B106" s="228"/>
    </row>
    <row r="107" spans="1:2" x14ac:dyDescent="0.25">
      <c r="A107" s="238"/>
      <c r="B107" s="228"/>
    </row>
    <row r="108" spans="1:2" x14ac:dyDescent="0.25">
      <c r="A108" s="238"/>
      <c r="B108" s="228"/>
    </row>
  </sheetData>
  <mergeCells count="8">
    <mergeCell ref="A33:B33"/>
    <mergeCell ref="A34:B34"/>
    <mergeCell ref="A1:B1"/>
    <mergeCell ref="A2:B2"/>
    <mergeCell ref="A3:B3"/>
    <mergeCell ref="A4:B4"/>
    <mergeCell ref="A31:B31"/>
    <mergeCell ref="A32:B32"/>
  </mergeCells>
  <printOptions horizontalCentered="1"/>
  <pageMargins left="0.59055118110236227" right="0.59055118110236227" top="0.70866141732283472" bottom="0.70866141732283472" header="0.27559055118110237" footer="0.27559055118110237"/>
  <pageSetup paperSize="9" scale="87" firstPageNumber="36" fitToHeight="2" orientation="portrait" useFirstPageNumber="1" r:id="rId1"/>
  <headerFooter alignWithMargins="0">
    <oddHeader>&amp;C&amp;"Times New Roman,Grassetto"&amp;14&amp;A</oddHeader>
    <oddFooter>&amp;C&amp;"Times New Roman,Normale"&amp;12&amp;P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2"/>
  <sheetViews>
    <sheetView zoomScaleNormal="100" workbookViewId="0">
      <selection activeCell="A110" sqref="A110"/>
    </sheetView>
  </sheetViews>
  <sheetFormatPr defaultRowHeight="13.1" x14ac:dyDescent="0.25"/>
  <cols>
    <col min="1" max="1" width="110" style="56" customWidth="1"/>
    <col min="2" max="2" width="16.625" style="100" customWidth="1"/>
    <col min="3" max="3" width="12.625" style="56" customWidth="1"/>
    <col min="4" max="4" width="100.875" style="56" bestFit="1" customWidth="1"/>
    <col min="5" max="256" width="9.125" style="56"/>
    <col min="257" max="257" width="89.5" style="56" customWidth="1"/>
    <col min="258" max="258" width="16.625" style="56" customWidth="1"/>
    <col min="259" max="259" width="12.625" style="56" customWidth="1"/>
    <col min="260" max="260" width="25.875" style="56" customWidth="1"/>
    <col min="261" max="512" width="9.125" style="56"/>
    <col min="513" max="513" width="89.5" style="56" customWidth="1"/>
    <col min="514" max="514" width="16.625" style="56" customWidth="1"/>
    <col min="515" max="515" width="12.625" style="56" customWidth="1"/>
    <col min="516" max="516" width="25.875" style="56" customWidth="1"/>
    <col min="517" max="768" width="9.125" style="56"/>
    <col min="769" max="769" width="89.5" style="56" customWidth="1"/>
    <col min="770" max="770" width="16.625" style="56" customWidth="1"/>
    <col min="771" max="771" width="12.625" style="56" customWidth="1"/>
    <col min="772" max="772" width="25.875" style="56" customWidth="1"/>
    <col min="773" max="1024" width="9.125" style="56"/>
    <col min="1025" max="1025" width="89.5" style="56" customWidth="1"/>
    <col min="1026" max="1026" width="16.625" style="56" customWidth="1"/>
    <col min="1027" max="1027" width="12.625" style="56" customWidth="1"/>
    <col min="1028" max="1028" width="25.875" style="56" customWidth="1"/>
    <col min="1029" max="1280" width="9.125" style="56"/>
    <col min="1281" max="1281" width="89.5" style="56" customWidth="1"/>
    <col min="1282" max="1282" width="16.625" style="56" customWidth="1"/>
    <col min="1283" max="1283" width="12.625" style="56" customWidth="1"/>
    <col min="1284" max="1284" width="25.875" style="56" customWidth="1"/>
    <col min="1285" max="1536" width="9.125" style="56"/>
    <col min="1537" max="1537" width="89.5" style="56" customWidth="1"/>
    <col min="1538" max="1538" width="16.625" style="56" customWidth="1"/>
    <col min="1539" max="1539" width="12.625" style="56" customWidth="1"/>
    <col min="1540" max="1540" width="25.875" style="56" customWidth="1"/>
    <col min="1541" max="1792" width="9.125" style="56"/>
    <col min="1793" max="1793" width="89.5" style="56" customWidth="1"/>
    <col min="1794" max="1794" width="16.625" style="56" customWidth="1"/>
    <col min="1795" max="1795" width="12.625" style="56" customWidth="1"/>
    <col min="1796" max="1796" width="25.875" style="56" customWidth="1"/>
    <col min="1797" max="2048" width="9.125" style="56"/>
    <col min="2049" max="2049" width="89.5" style="56" customWidth="1"/>
    <col min="2050" max="2050" width="16.625" style="56" customWidth="1"/>
    <col min="2051" max="2051" width="12.625" style="56" customWidth="1"/>
    <col min="2052" max="2052" width="25.875" style="56" customWidth="1"/>
    <col min="2053" max="2304" width="9.125" style="56"/>
    <col min="2305" max="2305" width="89.5" style="56" customWidth="1"/>
    <col min="2306" max="2306" width="16.625" style="56" customWidth="1"/>
    <col min="2307" max="2307" width="12.625" style="56" customWidth="1"/>
    <col min="2308" max="2308" width="25.875" style="56" customWidth="1"/>
    <col min="2309" max="2560" width="9.125" style="56"/>
    <col min="2561" max="2561" width="89.5" style="56" customWidth="1"/>
    <col min="2562" max="2562" width="16.625" style="56" customWidth="1"/>
    <col min="2563" max="2563" width="12.625" style="56" customWidth="1"/>
    <col min="2564" max="2564" width="25.875" style="56" customWidth="1"/>
    <col min="2565" max="2816" width="9.125" style="56"/>
    <col min="2817" max="2817" width="89.5" style="56" customWidth="1"/>
    <col min="2818" max="2818" width="16.625" style="56" customWidth="1"/>
    <col min="2819" max="2819" width="12.625" style="56" customWidth="1"/>
    <col min="2820" max="2820" width="25.875" style="56" customWidth="1"/>
    <col min="2821" max="3072" width="9.125" style="56"/>
    <col min="3073" max="3073" width="89.5" style="56" customWidth="1"/>
    <col min="3074" max="3074" width="16.625" style="56" customWidth="1"/>
    <col min="3075" max="3075" width="12.625" style="56" customWidth="1"/>
    <col min="3076" max="3076" width="25.875" style="56" customWidth="1"/>
    <col min="3077" max="3328" width="9.125" style="56"/>
    <col min="3329" max="3329" width="89.5" style="56" customWidth="1"/>
    <col min="3330" max="3330" width="16.625" style="56" customWidth="1"/>
    <col min="3331" max="3331" width="12.625" style="56" customWidth="1"/>
    <col min="3332" max="3332" width="25.875" style="56" customWidth="1"/>
    <col min="3333" max="3584" width="9.125" style="56"/>
    <col min="3585" max="3585" width="89.5" style="56" customWidth="1"/>
    <col min="3586" max="3586" width="16.625" style="56" customWidth="1"/>
    <col min="3587" max="3587" width="12.625" style="56" customWidth="1"/>
    <col min="3588" max="3588" width="25.875" style="56" customWidth="1"/>
    <col min="3589" max="3840" width="9.125" style="56"/>
    <col min="3841" max="3841" width="89.5" style="56" customWidth="1"/>
    <col min="3842" max="3842" width="16.625" style="56" customWidth="1"/>
    <col min="3843" max="3843" width="12.625" style="56" customWidth="1"/>
    <col min="3844" max="3844" width="25.875" style="56" customWidth="1"/>
    <col min="3845" max="4096" width="9.125" style="56"/>
    <col min="4097" max="4097" width="89.5" style="56" customWidth="1"/>
    <col min="4098" max="4098" width="16.625" style="56" customWidth="1"/>
    <col min="4099" max="4099" width="12.625" style="56" customWidth="1"/>
    <col min="4100" max="4100" width="25.875" style="56" customWidth="1"/>
    <col min="4101" max="4352" width="9.125" style="56"/>
    <col min="4353" max="4353" width="89.5" style="56" customWidth="1"/>
    <col min="4354" max="4354" width="16.625" style="56" customWidth="1"/>
    <col min="4355" max="4355" width="12.625" style="56" customWidth="1"/>
    <col min="4356" max="4356" width="25.875" style="56" customWidth="1"/>
    <col min="4357" max="4608" width="9.125" style="56"/>
    <col min="4609" max="4609" width="89.5" style="56" customWidth="1"/>
    <col min="4610" max="4610" width="16.625" style="56" customWidth="1"/>
    <col min="4611" max="4611" width="12.625" style="56" customWidth="1"/>
    <col min="4612" max="4612" width="25.875" style="56" customWidth="1"/>
    <col min="4613" max="4864" width="9.125" style="56"/>
    <col min="4865" max="4865" width="89.5" style="56" customWidth="1"/>
    <col min="4866" max="4866" width="16.625" style="56" customWidth="1"/>
    <col min="4867" max="4867" width="12.625" style="56" customWidth="1"/>
    <col min="4868" max="4868" width="25.875" style="56" customWidth="1"/>
    <col min="4869" max="5120" width="9.125" style="56"/>
    <col min="5121" max="5121" width="89.5" style="56" customWidth="1"/>
    <col min="5122" max="5122" width="16.625" style="56" customWidth="1"/>
    <col min="5123" max="5123" width="12.625" style="56" customWidth="1"/>
    <col min="5124" max="5124" width="25.875" style="56" customWidth="1"/>
    <col min="5125" max="5376" width="9.125" style="56"/>
    <col min="5377" max="5377" width="89.5" style="56" customWidth="1"/>
    <col min="5378" max="5378" width="16.625" style="56" customWidth="1"/>
    <col min="5379" max="5379" width="12.625" style="56" customWidth="1"/>
    <col min="5380" max="5380" width="25.875" style="56" customWidth="1"/>
    <col min="5381" max="5632" width="9.125" style="56"/>
    <col min="5633" max="5633" width="89.5" style="56" customWidth="1"/>
    <col min="5634" max="5634" width="16.625" style="56" customWidth="1"/>
    <col min="5635" max="5635" width="12.625" style="56" customWidth="1"/>
    <col min="5636" max="5636" width="25.875" style="56" customWidth="1"/>
    <col min="5637" max="5888" width="9.125" style="56"/>
    <col min="5889" max="5889" width="89.5" style="56" customWidth="1"/>
    <col min="5890" max="5890" width="16.625" style="56" customWidth="1"/>
    <col min="5891" max="5891" width="12.625" style="56" customWidth="1"/>
    <col min="5892" max="5892" width="25.875" style="56" customWidth="1"/>
    <col min="5893" max="6144" width="9.125" style="56"/>
    <col min="6145" max="6145" width="89.5" style="56" customWidth="1"/>
    <col min="6146" max="6146" width="16.625" style="56" customWidth="1"/>
    <col min="6147" max="6147" width="12.625" style="56" customWidth="1"/>
    <col min="6148" max="6148" width="25.875" style="56" customWidth="1"/>
    <col min="6149" max="6400" width="9.125" style="56"/>
    <col min="6401" max="6401" width="89.5" style="56" customWidth="1"/>
    <col min="6402" max="6402" width="16.625" style="56" customWidth="1"/>
    <col min="6403" max="6403" width="12.625" style="56" customWidth="1"/>
    <col min="6404" max="6404" width="25.875" style="56" customWidth="1"/>
    <col min="6405" max="6656" width="9.125" style="56"/>
    <col min="6657" max="6657" width="89.5" style="56" customWidth="1"/>
    <col min="6658" max="6658" width="16.625" style="56" customWidth="1"/>
    <col min="6659" max="6659" width="12.625" style="56" customWidth="1"/>
    <col min="6660" max="6660" width="25.875" style="56" customWidth="1"/>
    <col min="6661" max="6912" width="9.125" style="56"/>
    <col min="6913" max="6913" width="89.5" style="56" customWidth="1"/>
    <col min="6914" max="6914" width="16.625" style="56" customWidth="1"/>
    <col min="6915" max="6915" width="12.625" style="56" customWidth="1"/>
    <col min="6916" max="6916" width="25.875" style="56" customWidth="1"/>
    <col min="6917" max="7168" width="9.125" style="56"/>
    <col min="7169" max="7169" width="89.5" style="56" customWidth="1"/>
    <col min="7170" max="7170" width="16.625" style="56" customWidth="1"/>
    <col min="7171" max="7171" width="12.625" style="56" customWidth="1"/>
    <col min="7172" max="7172" width="25.875" style="56" customWidth="1"/>
    <col min="7173" max="7424" width="9.125" style="56"/>
    <col min="7425" max="7425" width="89.5" style="56" customWidth="1"/>
    <col min="7426" max="7426" width="16.625" style="56" customWidth="1"/>
    <col min="7427" max="7427" width="12.625" style="56" customWidth="1"/>
    <col min="7428" max="7428" width="25.875" style="56" customWidth="1"/>
    <col min="7429" max="7680" width="9.125" style="56"/>
    <col min="7681" max="7681" width="89.5" style="56" customWidth="1"/>
    <col min="7682" max="7682" width="16.625" style="56" customWidth="1"/>
    <col min="7683" max="7683" width="12.625" style="56" customWidth="1"/>
    <col min="7684" max="7684" width="25.875" style="56" customWidth="1"/>
    <col min="7685" max="7936" width="9.125" style="56"/>
    <col min="7937" max="7937" width="89.5" style="56" customWidth="1"/>
    <col min="7938" max="7938" width="16.625" style="56" customWidth="1"/>
    <col min="7939" max="7939" width="12.625" style="56" customWidth="1"/>
    <col min="7940" max="7940" width="25.875" style="56" customWidth="1"/>
    <col min="7941" max="8192" width="9.125" style="56"/>
    <col min="8193" max="8193" width="89.5" style="56" customWidth="1"/>
    <col min="8194" max="8194" width="16.625" style="56" customWidth="1"/>
    <col min="8195" max="8195" width="12.625" style="56" customWidth="1"/>
    <col min="8196" max="8196" width="25.875" style="56" customWidth="1"/>
    <col min="8197" max="8448" width="9.125" style="56"/>
    <col min="8449" max="8449" width="89.5" style="56" customWidth="1"/>
    <col min="8450" max="8450" width="16.625" style="56" customWidth="1"/>
    <col min="8451" max="8451" width="12.625" style="56" customWidth="1"/>
    <col min="8452" max="8452" width="25.875" style="56" customWidth="1"/>
    <col min="8453" max="8704" width="9.125" style="56"/>
    <col min="8705" max="8705" width="89.5" style="56" customWidth="1"/>
    <col min="8706" max="8706" width="16.625" style="56" customWidth="1"/>
    <col min="8707" max="8707" width="12.625" style="56" customWidth="1"/>
    <col min="8708" max="8708" width="25.875" style="56" customWidth="1"/>
    <col min="8709" max="8960" width="9.125" style="56"/>
    <col min="8961" max="8961" width="89.5" style="56" customWidth="1"/>
    <col min="8962" max="8962" width="16.625" style="56" customWidth="1"/>
    <col min="8963" max="8963" width="12.625" style="56" customWidth="1"/>
    <col min="8964" max="8964" width="25.875" style="56" customWidth="1"/>
    <col min="8965" max="9216" width="9.125" style="56"/>
    <col min="9217" max="9217" width="89.5" style="56" customWidth="1"/>
    <col min="9218" max="9218" width="16.625" style="56" customWidth="1"/>
    <col min="9219" max="9219" width="12.625" style="56" customWidth="1"/>
    <col min="9220" max="9220" width="25.875" style="56" customWidth="1"/>
    <col min="9221" max="9472" width="9.125" style="56"/>
    <col min="9473" max="9473" width="89.5" style="56" customWidth="1"/>
    <col min="9474" max="9474" width="16.625" style="56" customWidth="1"/>
    <col min="9475" max="9475" width="12.625" style="56" customWidth="1"/>
    <col min="9476" max="9476" width="25.875" style="56" customWidth="1"/>
    <col min="9477" max="9728" width="9.125" style="56"/>
    <col min="9729" max="9729" width="89.5" style="56" customWidth="1"/>
    <col min="9730" max="9730" width="16.625" style="56" customWidth="1"/>
    <col min="9731" max="9731" width="12.625" style="56" customWidth="1"/>
    <col min="9732" max="9732" width="25.875" style="56" customWidth="1"/>
    <col min="9733" max="9984" width="9.125" style="56"/>
    <col min="9985" max="9985" width="89.5" style="56" customWidth="1"/>
    <col min="9986" max="9986" width="16.625" style="56" customWidth="1"/>
    <col min="9987" max="9987" width="12.625" style="56" customWidth="1"/>
    <col min="9988" max="9988" width="25.875" style="56" customWidth="1"/>
    <col min="9989" max="10240" width="9.125" style="56"/>
    <col min="10241" max="10241" width="89.5" style="56" customWidth="1"/>
    <col min="10242" max="10242" width="16.625" style="56" customWidth="1"/>
    <col min="10243" max="10243" width="12.625" style="56" customWidth="1"/>
    <col min="10244" max="10244" width="25.875" style="56" customWidth="1"/>
    <col min="10245" max="10496" width="9.125" style="56"/>
    <col min="10497" max="10497" width="89.5" style="56" customWidth="1"/>
    <col min="10498" max="10498" width="16.625" style="56" customWidth="1"/>
    <col min="10499" max="10499" width="12.625" style="56" customWidth="1"/>
    <col min="10500" max="10500" width="25.875" style="56" customWidth="1"/>
    <col min="10501" max="10752" width="9.125" style="56"/>
    <col min="10753" max="10753" width="89.5" style="56" customWidth="1"/>
    <col min="10754" max="10754" width="16.625" style="56" customWidth="1"/>
    <col min="10755" max="10755" width="12.625" style="56" customWidth="1"/>
    <col min="10756" max="10756" width="25.875" style="56" customWidth="1"/>
    <col min="10757" max="11008" width="9.125" style="56"/>
    <col min="11009" max="11009" width="89.5" style="56" customWidth="1"/>
    <col min="11010" max="11010" width="16.625" style="56" customWidth="1"/>
    <col min="11011" max="11011" width="12.625" style="56" customWidth="1"/>
    <col min="11012" max="11012" width="25.875" style="56" customWidth="1"/>
    <col min="11013" max="11264" width="9.125" style="56"/>
    <col min="11265" max="11265" width="89.5" style="56" customWidth="1"/>
    <col min="11266" max="11266" width="16.625" style="56" customWidth="1"/>
    <col min="11267" max="11267" width="12.625" style="56" customWidth="1"/>
    <col min="11268" max="11268" width="25.875" style="56" customWidth="1"/>
    <col min="11269" max="11520" width="9.125" style="56"/>
    <col min="11521" max="11521" width="89.5" style="56" customWidth="1"/>
    <col min="11522" max="11522" width="16.625" style="56" customWidth="1"/>
    <col min="11523" max="11523" width="12.625" style="56" customWidth="1"/>
    <col min="11524" max="11524" width="25.875" style="56" customWidth="1"/>
    <col min="11525" max="11776" width="9.125" style="56"/>
    <col min="11777" max="11777" width="89.5" style="56" customWidth="1"/>
    <col min="11778" max="11778" width="16.625" style="56" customWidth="1"/>
    <col min="11779" max="11779" width="12.625" style="56" customWidth="1"/>
    <col min="11780" max="11780" width="25.875" style="56" customWidth="1"/>
    <col min="11781" max="12032" width="9.125" style="56"/>
    <col min="12033" max="12033" width="89.5" style="56" customWidth="1"/>
    <col min="12034" max="12034" width="16.625" style="56" customWidth="1"/>
    <col min="12035" max="12035" width="12.625" style="56" customWidth="1"/>
    <col min="12036" max="12036" width="25.875" style="56" customWidth="1"/>
    <col min="12037" max="12288" width="9.125" style="56"/>
    <col min="12289" max="12289" width="89.5" style="56" customWidth="1"/>
    <col min="12290" max="12290" width="16.625" style="56" customWidth="1"/>
    <col min="12291" max="12291" width="12.625" style="56" customWidth="1"/>
    <col min="12292" max="12292" width="25.875" style="56" customWidth="1"/>
    <col min="12293" max="12544" width="9.125" style="56"/>
    <col min="12545" max="12545" width="89.5" style="56" customWidth="1"/>
    <col min="12546" max="12546" width="16.625" style="56" customWidth="1"/>
    <col min="12547" max="12547" width="12.625" style="56" customWidth="1"/>
    <col min="12548" max="12548" width="25.875" style="56" customWidth="1"/>
    <col min="12549" max="12800" width="9.125" style="56"/>
    <col min="12801" max="12801" width="89.5" style="56" customWidth="1"/>
    <col min="12802" max="12802" width="16.625" style="56" customWidth="1"/>
    <col min="12803" max="12803" width="12.625" style="56" customWidth="1"/>
    <col min="12804" max="12804" width="25.875" style="56" customWidth="1"/>
    <col min="12805" max="13056" width="9.125" style="56"/>
    <col min="13057" max="13057" width="89.5" style="56" customWidth="1"/>
    <col min="13058" max="13058" width="16.625" style="56" customWidth="1"/>
    <col min="13059" max="13059" width="12.625" style="56" customWidth="1"/>
    <col min="13060" max="13060" width="25.875" style="56" customWidth="1"/>
    <col min="13061" max="13312" width="9.125" style="56"/>
    <col min="13313" max="13313" width="89.5" style="56" customWidth="1"/>
    <col min="13314" max="13314" width="16.625" style="56" customWidth="1"/>
    <col min="13315" max="13315" width="12.625" style="56" customWidth="1"/>
    <col min="13316" max="13316" width="25.875" style="56" customWidth="1"/>
    <col min="13317" max="13568" width="9.125" style="56"/>
    <col min="13569" max="13569" width="89.5" style="56" customWidth="1"/>
    <col min="13570" max="13570" width="16.625" style="56" customWidth="1"/>
    <col min="13571" max="13571" width="12.625" style="56" customWidth="1"/>
    <col min="13572" max="13572" width="25.875" style="56" customWidth="1"/>
    <col min="13573" max="13824" width="9.125" style="56"/>
    <col min="13825" max="13825" width="89.5" style="56" customWidth="1"/>
    <col min="13826" max="13826" width="16.625" style="56" customWidth="1"/>
    <col min="13827" max="13827" width="12.625" style="56" customWidth="1"/>
    <col min="13828" max="13828" width="25.875" style="56" customWidth="1"/>
    <col min="13829" max="14080" width="9.125" style="56"/>
    <col min="14081" max="14081" width="89.5" style="56" customWidth="1"/>
    <col min="14082" max="14082" width="16.625" style="56" customWidth="1"/>
    <col min="14083" max="14083" width="12.625" style="56" customWidth="1"/>
    <col min="14084" max="14084" width="25.875" style="56" customWidth="1"/>
    <col min="14085" max="14336" width="9.125" style="56"/>
    <col min="14337" max="14337" width="89.5" style="56" customWidth="1"/>
    <col min="14338" max="14338" width="16.625" style="56" customWidth="1"/>
    <col min="14339" max="14339" width="12.625" style="56" customWidth="1"/>
    <col min="14340" max="14340" width="25.875" style="56" customWidth="1"/>
    <col min="14341" max="14592" width="9.125" style="56"/>
    <col min="14593" max="14593" width="89.5" style="56" customWidth="1"/>
    <col min="14594" max="14594" width="16.625" style="56" customWidth="1"/>
    <col min="14595" max="14595" width="12.625" style="56" customWidth="1"/>
    <col min="14596" max="14596" width="25.875" style="56" customWidth="1"/>
    <col min="14597" max="14848" width="9.125" style="56"/>
    <col min="14849" max="14849" width="89.5" style="56" customWidth="1"/>
    <col min="14850" max="14850" width="16.625" style="56" customWidth="1"/>
    <col min="14851" max="14851" width="12.625" style="56" customWidth="1"/>
    <col min="14852" max="14852" width="25.875" style="56" customWidth="1"/>
    <col min="14853" max="15104" width="9.125" style="56"/>
    <col min="15105" max="15105" width="89.5" style="56" customWidth="1"/>
    <col min="15106" max="15106" width="16.625" style="56" customWidth="1"/>
    <col min="15107" max="15107" width="12.625" style="56" customWidth="1"/>
    <col min="15108" max="15108" width="25.875" style="56" customWidth="1"/>
    <col min="15109" max="15360" width="9.125" style="56"/>
    <col min="15361" max="15361" width="89.5" style="56" customWidth="1"/>
    <col min="15362" max="15362" width="16.625" style="56" customWidth="1"/>
    <col min="15363" max="15363" width="12.625" style="56" customWidth="1"/>
    <col min="15364" max="15364" width="25.875" style="56" customWidth="1"/>
    <col min="15365" max="15616" width="9.125" style="56"/>
    <col min="15617" max="15617" width="89.5" style="56" customWidth="1"/>
    <col min="15618" max="15618" width="16.625" style="56" customWidth="1"/>
    <col min="15619" max="15619" width="12.625" style="56" customWidth="1"/>
    <col min="15620" max="15620" width="25.875" style="56" customWidth="1"/>
    <col min="15621" max="15872" width="9.125" style="56"/>
    <col min="15873" max="15873" width="89.5" style="56" customWidth="1"/>
    <col min="15874" max="15874" width="16.625" style="56" customWidth="1"/>
    <col min="15875" max="15875" width="12.625" style="56" customWidth="1"/>
    <col min="15876" max="15876" width="25.875" style="56" customWidth="1"/>
    <col min="15877" max="16128" width="9.125" style="56"/>
    <col min="16129" max="16129" width="89.5" style="56" customWidth="1"/>
    <col min="16130" max="16130" width="16.625" style="56" customWidth="1"/>
    <col min="16131" max="16131" width="12.625" style="56" customWidth="1"/>
    <col min="16132" max="16132" width="25.875" style="56" customWidth="1"/>
    <col min="16133" max="16384" width="9.125" style="56"/>
  </cols>
  <sheetData>
    <row r="1" spans="1:2" ht="20.3" x14ac:dyDescent="0.35">
      <c r="A1" s="964" t="s">
        <v>754</v>
      </c>
      <c r="B1" s="965"/>
    </row>
    <row r="2" spans="1:2" ht="19.649999999999999" x14ac:dyDescent="0.25">
      <c r="A2" s="964" t="s">
        <v>5995</v>
      </c>
      <c r="B2" s="964"/>
    </row>
    <row r="3" spans="1:2" ht="15.05" x14ac:dyDescent="0.25">
      <c r="A3" s="963" t="s">
        <v>746</v>
      </c>
      <c r="B3" s="963"/>
    </row>
    <row r="4" spans="1:2" ht="9" customHeight="1" x14ac:dyDescent="0.25">
      <c r="A4" s="90"/>
      <c r="B4" s="90"/>
    </row>
    <row r="5" spans="1:2" ht="15.05" x14ac:dyDescent="0.25">
      <c r="A5" s="91" t="s">
        <v>154</v>
      </c>
      <c r="B5" s="92" t="s">
        <v>6</v>
      </c>
    </row>
    <row r="6" spans="1:2" x14ac:dyDescent="0.25">
      <c r="A6" s="59" t="s">
        <v>6099</v>
      </c>
      <c r="B6" s="93">
        <v>3600</v>
      </c>
    </row>
    <row r="7" spans="1:2" x14ac:dyDescent="0.25">
      <c r="A7" s="59" t="s">
        <v>6032</v>
      </c>
      <c r="B7" s="93">
        <v>386947.24</v>
      </c>
    </row>
    <row r="8" spans="1:2" x14ac:dyDescent="0.25">
      <c r="A8" s="59" t="s">
        <v>2157</v>
      </c>
      <c r="B8" s="93">
        <v>62975.040000000001</v>
      </c>
    </row>
    <row r="9" spans="1:2" x14ac:dyDescent="0.25">
      <c r="A9" s="59" t="s">
        <v>2156</v>
      </c>
      <c r="B9" s="93">
        <v>17500</v>
      </c>
    </row>
    <row r="10" spans="1:2" x14ac:dyDescent="0.25">
      <c r="A10" s="59" t="s">
        <v>2159</v>
      </c>
      <c r="B10" s="93">
        <v>10196.719999999999</v>
      </c>
    </row>
    <row r="11" spans="1:2" x14ac:dyDescent="0.25">
      <c r="A11" s="59" t="s">
        <v>6101</v>
      </c>
      <c r="B11" s="93">
        <v>1500</v>
      </c>
    </row>
    <row r="12" spans="1:2" x14ac:dyDescent="0.25">
      <c r="A12" s="59" t="s">
        <v>6124</v>
      </c>
      <c r="B12" s="93">
        <v>79877.05</v>
      </c>
    </row>
    <row r="13" spans="1:2" x14ac:dyDescent="0.25">
      <c r="A13" s="59" t="s">
        <v>6102</v>
      </c>
      <c r="B13" s="93">
        <v>46000</v>
      </c>
    </row>
    <row r="14" spans="1:2" x14ac:dyDescent="0.25">
      <c r="A14" s="59" t="s">
        <v>6125</v>
      </c>
      <c r="B14" s="93">
        <v>7335</v>
      </c>
    </row>
    <row r="15" spans="1:2" x14ac:dyDescent="0.25">
      <c r="A15" s="59" t="s">
        <v>2186</v>
      </c>
      <c r="B15" s="93">
        <v>33786.879999999997</v>
      </c>
    </row>
    <row r="16" spans="1:2" x14ac:dyDescent="0.25">
      <c r="A16" s="59" t="s">
        <v>6127</v>
      </c>
      <c r="B16" s="93">
        <v>28820.379999999997</v>
      </c>
    </row>
    <row r="17" spans="1:2" x14ac:dyDescent="0.25">
      <c r="A17" s="59" t="s">
        <v>6100</v>
      </c>
      <c r="B17" s="93">
        <v>10122</v>
      </c>
    </row>
    <row r="18" spans="1:2" x14ac:dyDescent="0.25">
      <c r="A18" s="59" t="s">
        <v>1777</v>
      </c>
      <c r="B18" s="93">
        <v>150000</v>
      </c>
    </row>
    <row r="19" spans="1:2" x14ac:dyDescent="0.25">
      <c r="A19" s="59" t="s">
        <v>6126</v>
      </c>
      <c r="B19" s="93">
        <v>110000</v>
      </c>
    </row>
    <row r="20" spans="1:2" x14ac:dyDescent="0.25">
      <c r="A20" s="59" t="s">
        <v>1788</v>
      </c>
      <c r="B20" s="93">
        <v>241211.99</v>
      </c>
    </row>
    <row r="21" spans="1:2" x14ac:dyDescent="0.25">
      <c r="A21" s="59" t="s">
        <v>2164</v>
      </c>
      <c r="B21" s="93">
        <v>13524.59</v>
      </c>
    </row>
    <row r="22" spans="1:2" x14ac:dyDescent="0.25">
      <c r="A22" s="59" t="s">
        <v>2158</v>
      </c>
      <c r="B22" s="93">
        <v>11650</v>
      </c>
    </row>
    <row r="23" spans="1:2" x14ac:dyDescent="0.25">
      <c r="A23" s="59" t="s">
        <v>1778</v>
      </c>
      <c r="B23" s="93">
        <v>54688.520000000004</v>
      </c>
    </row>
    <row r="24" spans="1:2" x14ac:dyDescent="0.25">
      <c r="A24" s="59" t="s">
        <v>6111</v>
      </c>
      <c r="B24" s="93">
        <v>404531.24000000005</v>
      </c>
    </row>
    <row r="25" spans="1:2" x14ac:dyDescent="0.25">
      <c r="A25" s="59" t="s">
        <v>156</v>
      </c>
      <c r="B25" s="93">
        <v>186164</v>
      </c>
    </row>
    <row r="26" spans="1:2" x14ac:dyDescent="0.25">
      <c r="A26" s="59" t="s">
        <v>6114</v>
      </c>
      <c r="B26" s="93">
        <v>178908.59</v>
      </c>
    </row>
    <row r="27" spans="1:2" x14ac:dyDescent="0.25">
      <c r="A27" s="59" t="s">
        <v>6130</v>
      </c>
      <c r="B27" s="93">
        <v>49577.05</v>
      </c>
    </row>
    <row r="28" spans="1:2" x14ac:dyDescent="0.25">
      <c r="A28" s="59" t="s">
        <v>1779</v>
      </c>
      <c r="B28" s="93">
        <v>80008.240000000005</v>
      </c>
    </row>
    <row r="29" spans="1:2" x14ac:dyDescent="0.25">
      <c r="A29" s="182" t="s">
        <v>6113</v>
      </c>
      <c r="B29" s="236">
        <v>192740.93</v>
      </c>
    </row>
    <row r="30" spans="1:2" x14ac:dyDescent="0.25">
      <c r="A30" s="59" t="s">
        <v>157</v>
      </c>
      <c r="B30" s="93">
        <v>377308.07</v>
      </c>
    </row>
    <row r="31" spans="1:2" x14ac:dyDescent="0.25">
      <c r="A31" s="59" t="s">
        <v>6109</v>
      </c>
      <c r="B31" s="93">
        <v>1262860.73</v>
      </c>
    </row>
    <row r="32" spans="1:2" x14ac:dyDescent="0.25">
      <c r="A32" s="59" t="s">
        <v>6116</v>
      </c>
      <c r="B32" s="93">
        <v>1353572.74</v>
      </c>
    </row>
    <row r="33" spans="1:2" x14ac:dyDescent="0.25">
      <c r="A33" s="59" t="s">
        <v>6110</v>
      </c>
      <c r="B33" s="93">
        <v>1971223.56</v>
      </c>
    </row>
    <row r="34" spans="1:2" x14ac:dyDescent="0.25">
      <c r="A34" s="59" t="s">
        <v>6117</v>
      </c>
      <c r="B34" s="93">
        <v>69800</v>
      </c>
    </row>
    <row r="35" spans="1:2" x14ac:dyDescent="0.25">
      <c r="A35" s="59" t="s">
        <v>6129</v>
      </c>
      <c r="B35" s="93">
        <v>434962.01</v>
      </c>
    </row>
    <row r="36" spans="1:2" x14ac:dyDescent="0.25">
      <c r="A36" s="59" t="s">
        <v>6115</v>
      </c>
      <c r="B36" s="93">
        <v>164660.10000000003</v>
      </c>
    </row>
    <row r="37" spans="1:2" x14ac:dyDescent="0.25">
      <c r="A37" s="59" t="s">
        <v>6112</v>
      </c>
      <c r="B37" s="93">
        <v>289671.61</v>
      </c>
    </row>
    <row r="38" spans="1:2" x14ac:dyDescent="0.25">
      <c r="A38" s="59" t="s">
        <v>6128</v>
      </c>
      <c r="B38" s="93">
        <v>27295.08</v>
      </c>
    </row>
    <row r="39" spans="1:2" x14ac:dyDescent="0.25">
      <c r="A39" s="59" t="s">
        <v>6118</v>
      </c>
      <c r="B39" s="93">
        <v>3360</v>
      </c>
    </row>
    <row r="40" spans="1:2" x14ac:dyDescent="0.25">
      <c r="A40" s="59" t="s">
        <v>6119</v>
      </c>
      <c r="B40" s="93">
        <v>46279.199999999997</v>
      </c>
    </row>
    <row r="41" spans="1:2" x14ac:dyDescent="0.25">
      <c r="A41" s="59" t="s">
        <v>6105</v>
      </c>
      <c r="B41" s="93">
        <v>10000</v>
      </c>
    </row>
    <row r="42" spans="1:2" x14ac:dyDescent="0.25">
      <c r="A42" s="59" t="s">
        <v>6106</v>
      </c>
      <c r="B42" s="93">
        <v>225143.6</v>
      </c>
    </row>
    <row r="43" spans="1:2" x14ac:dyDescent="0.25">
      <c r="A43" s="59" t="s">
        <v>697</v>
      </c>
      <c r="B43" s="93">
        <v>840103.79</v>
      </c>
    </row>
    <row r="44" spans="1:2" x14ac:dyDescent="0.25">
      <c r="A44" s="59" t="s">
        <v>6120</v>
      </c>
      <c r="B44" s="93">
        <v>191889.21</v>
      </c>
    </row>
    <row r="45" spans="1:2" x14ac:dyDescent="0.25">
      <c r="A45" s="59" t="s">
        <v>6107</v>
      </c>
      <c r="B45" s="93">
        <v>59500</v>
      </c>
    </row>
    <row r="46" spans="1:2" x14ac:dyDescent="0.25">
      <c r="A46" s="59" t="s">
        <v>6108</v>
      </c>
      <c r="B46" s="93">
        <v>408250</v>
      </c>
    </row>
    <row r="47" spans="1:2" x14ac:dyDescent="0.25">
      <c r="A47" s="59" t="s">
        <v>6121</v>
      </c>
      <c r="B47" s="93">
        <v>98590.16</v>
      </c>
    </row>
    <row r="48" spans="1:2" x14ac:dyDescent="0.25">
      <c r="A48" s="59" t="s">
        <v>6104</v>
      </c>
      <c r="B48" s="93">
        <v>28390.16</v>
      </c>
    </row>
    <row r="49" spans="1:3" x14ac:dyDescent="0.25">
      <c r="A49" s="59" t="s">
        <v>6103</v>
      </c>
      <c r="B49" s="93">
        <v>40377.050000000003</v>
      </c>
    </row>
    <row r="50" spans="1:3" x14ac:dyDescent="0.25">
      <c r="A50" s="59" t="s">
        <v>6122</v>
      </c>
      <c r="B50" s="93">
        <v>1555667.7799999998</v>
      </c>
    </row>
    <row r="51" spans="1:3" x14ac:dyDescent="0.25">
      <c r="A51" s="59" t="s">
        <v>6123</v>
      </c>
      <c r="B51" s="93">
        <v>358804.10999999993</v>
      </c>
    </row>
    <row r="52" spans="1:3" ht="15.05" customHeight="1" x14ac:dyDescent="0.25">
      <c r="A52" s="648" t="s">
        <v>38</v>
      </c>
      <c r="B52" s="649">
        <f>SUM(B6:B51)</f>
        <v>12179374.42</v>
      </c>
    </row>
    <row r="53" spans="1:3" ht="29.95" customHeight="1" x14ac:dyDescent="0.25">
      <c r="A53" s="60"/>
      <c r="B53" s="94"/>
      <c r="C53" s="64"/>
    </row>
    <row r="54" spans="1:3" ht="15.05" x14ac:dyDescent="0.25">
      <c r="A54" s="963" t="s">
        <v>747</v>
      </c>
      <c r="B54" s="963"/>
    </row>
    <row r="55" spans="1:3" ht="9" customHeight="1" x14ac:dyDescent="0.25">
      <c r="A55" s="90"/>
      <c r="B55" s="90"/>
    </row>
    <row r="56" spans="1:3" ht="15.05" x14ac:dyDescent="0.25">
      <c r="A56" s="91" t="s">
        <v>154</v>
      </c>
      <c r="B56" s="92" t="s">
        <v>6</v>
      </c>
    </row>
    <row r="57" spans="1:3" x14ac:dyDescent="0.25">
      <c r="A57" s="59" t="s">
        <v>6032</v>
      </c>
      <c r="B57" s="301">
        <v>100000</v>
      </c>
    </row>
    <row r="58" spans="1:3" x14ac:dyDescent="0.25">
      <c r="A58" s="59" t="s">
        <v>2156</v>
      </c>
      <c r="B58" s="301">
        <v>170157.81</v>
      </c>
    </row>
    <row r="59" spans="1:3" x14ac:dyDescent="0.25">
      <c r="A59" s="59" t="s">
        <v>2163</v>
      </c>
      <c r="B59" s="301">
        <v>382227.09000000008</v>
      </c>
    </row>
    <row r="60" spans="1:3" x14ac:dyDescent="0.25">
      <c r="A60" s="59" t="s">
        <v>6131</v>
      </c>
      <c r="B60" s="301">
        <v>11168.69</v>
      </c>
    </row>
    <row r="61" spans="1:3" x14ac:dyDescent="0.25">
      <c r="A61" s="59" t="s">
        <v>6133</v>
      </c>
      <c r="B61" s="301">
        <v>3416.08</v>
      </c>
    </row>
    <row r="62" spans="1:3" x14ac:dyDescent="0.25">
      <c r="A62" s="59" t="s">
        <v>2186</v>
      </c>
      <c r="B62" s="301">
        <v>27002</v>
      </c>
    </row>
    <row r="63" spans="1:3" x14ac:dyDescent="0.25">
      <c r="A63" s="59" t="s">
        <v>6100</v>
      </c>
      <c r="B63" s="301">
        <v>18399.040000000008</v>
      </c>
    </row>
    <row r="64" spans="1:3" x14ac:dyDescent="0.25">
      <c r="A64" s="59" t="s">
        <v>1777</v>
      </c>
      <c r="B64" s="301">
        <v>20960</v>
      </c>
    </row>
    <row r="65" spans="1:2" x14ac:dyDescent="0.25">
      <c r="A65" s="59" t="s">
        <v>6111</v>
      </c>
      <c r="B65" s="301">
        <v>85874.18</v>
      </c>
    </row>
    <row r="66" spans="1:2" x14ac:dyDescent="0.25">
      <c r="A66" s="59" t="s">
        <v>156</v>
      </c>
      <c r="B66" s="301">
        <v>146283</v>
      </c>
    </row>
    <row r="67" spans="1:2" x14ac:dyDescent="0.25">
      <c r="A67" s="59" t="s">
        <v>6114</v>
      </c>
      <c r="B67" s="301">
        <v>137085.65999999986</v>
      </c>
    </row>
    <row r="68" spans="1:2" x14ac:dyDescent="0.25">
      <c r="A68" s="59" t="s">
        <v>1779</v>
      </c>
      <c r="B68" s="301">
        <v>383.43</v>
      </c>
    </row>
    <row r="69" spans="1:2" x14ac:dyDescent="0.25">
      <c r="A69" s="59" t="s">
        <v>157</v>
      </c>
      <c r="B69" s="301">
        <v>40889</v>
      </c>
    </row>
    <row r="70" spans="1:2" x14ac:dyDescent="0.25">
      <c r="A70" s="59" t="s">
        <v>6109</v>
      </c>
      <c r="B70" s="301">
        <v>134743.44</v>
      </c>
    </row>
    <row r="71" spans="1:2" x14ac:dyDescent="0.25">
      <c r="A71" s="59" t="s">
        <v>6116</v>
      </c>
      <c r="B71" s="301">
        <v>5122.97</v>
      </c>
    </row>
    <row r="72" spans="1:2" x14ac:dyDescent="0.25">
      <c r="A72" s="59" t="s">
        <v>6110</v>
      </c>
      <c r="B72" s="301">
        <v>290602.81</v>
      </c>
    </row>
    <row r="73" spans="1:2" x14ac:dyDescent="0.25">
      <c r="A73" s="59" t="s">
        <v>6129</v>
      </c>
      <c r="B73" s="301">
        <v>9478.2200000000012</v>
      </c>
    </row>
    <row r="74" spans="1:2" x14ac:dyDescent="0.25">
      <c r="A74" s="59" t="s">
        <v>6115</v>
      </c>
      <c r="B74" s="301">
        <v>111172.93999999999</v>
      </c>
    </row>
    <row r="75" spans="1:2" x14ac:dyDescent="0.25">
      <c r="A75" s="59" t="s">
        <v>6112</v>
      </c>
      <c r="B75" s="301">
        <v>93751.75</v>
      </c>
    </row>
    <row r="76" spans="1:2" x14ac:dyDescent="0.25">
      <c r="A76" s="59" t="s">
        <v>6118</v>
      </c>
      <c r="B76" s="301">
        <v>58357</v>
      </c>
    </row>
    <row r="77" spans="1:2" x14ac:dyDescent="0.25">
      <c r="A77" s="59" t="s">
        <v>6119</v>
      </c>
      <c r="B77" s="301">
        <v>64295</v>
      </c>
    </row>
    <row r="78" spans="1:2" x14ac:dyDescent="0.25">
      <c r="A78" s="59" t="s">
        <v>697</v>
      </c>
      <c r="B78" s="301">
        <v>222351.16</v>
      </c>
    </row>
    <row r="79" spans="1:2" x14ac:dyDescent="0.25">
      <c r="A79" s="59" t="s">
        <v>6120</v>
      </c>
      <c r="B79" s="301">
        <v>53900.17</v>
      </c>
    </row>
    <row r="80" spans="1:2" x14ac:dyDescent="0.25">
      <c r="A80" s="59" t="s">
        <v>6107</v>
      </c>
      <c r="B80" s="301">
        <v>200</v>
      </c>
    </row>
    <row r="81" spans="1:2" x14ac:dyDescent="0.25">
      <c r="A81" s="59" t="s">
        <v>6108</v>
      </c>
      <c r="B81" s="301">
        <v>47105.57</v>
      </c>
    </row>
    <row r="82" spans="1:2" x14ac:dyDescent="0.25">
      <c r="A82" s="59" t="s">
        <v>6121</v>
      </c>
      <c r="B82" s="301">
        <v>47087.71</v>
      </c>
    </row>
    <row r="83" spans="1:2" x14ac:dyDescent="0.25">
      <c r="A83" s="59" t="s">
        <v>6122</v>
      </c>
      <c r="B83" s="301">
        <v>11100</v>
      </c>
    </row>
    <row r="84" spans="1:2" x14ac:dyDescent="0.25">
      <c r="A84" s="59" t="s">
        <v>6123</v>
      </c>
      <c r="B84" s="301">
        <v>48339.679999999993</v>
      </c>
    </row>
    <row r="85" spans="1:2" x14ac:dyDescent="0.25">
      <c r="A85" s="59" t="s">
        <v>6132</v>
      </c>
      <c r="B85" s="301">
        <v>418557.28999999963</v>
      </c>
    </row>
    <row r="86" spans="1:2" ht="15.05" customHeight="1" x14ac:dyDescent="0.25">
      <c r="A86" s="648" t="s">
        <v>38</v>
      </c>
      <c r="B86" s="649">
        <f>SUM(B57:B85)</f>
        <v>2760011.6899999995</v>
      </c>
    </row>
    <row r="87" spans="1:2" ht="29.95" customHeight="1" x14ac:dyDescent="0.25">
      <c r="A87" s="650"/>
      <c r="B87" s="651"/>
    </row>
    <row r="88" spans="1:2" ht="18" customHeight="1" x14ac:dyDescent="0.25">
      <c r="A88" s="963" t="s">
        <v>2166</v>
      </c>
      <c r="B88" s="963"/>
    </row>
    <row r="89" spans="1:2" ht="15.05" x14ac:dyDescent="0.25">
      <c r="A89" s="90"/>
      <c r="B89" s="90"/>
    </row>
    <row r="90" spans="1:2" ht="15.05" x14ac:dyDescent="0.25">
      <c r="A90" s="91" t="s">
        <v>154</v>
      </c>
      <c r="B90" s="92" t="s">
        <v>6</v>
      </c>
    </row>
    <row r="91" spans="1:2" x14ac:dyDescent="0.25">
      <c r="A91" s="59" t="s">
        <v>1776</v>
      </c>
      <c r="B91" s="93">
        <v>185915.15</v>
      </c>
    </row>
    <row r="92" spans="1:2" x14ac:dyDescent="0.25">
      <c r="A92" s="59" t="s">
        <v>6111</v>
      </c>
      <c r="B92" s="93">
        <v>10899.529999999999</v>
      </c>
    </row>
    <row r="93" spans="1:2" ht="15.05" customHeight="1" x14ac:dyDescent="0.25">
      <c r="A93" s="648" t="s">
        <v>38</v>
      </c>
      <c r="B93" s="649">
        <f>SUM(B91:B92)</f>
        <v>196814.68</v>
      </c>
    </row>
    <row r="94" spans="1:2" ht="29.95" customHeight="1" x14ac:dyDescent="0.25">
      <c r="A94" s="60"/>
      <c r="B94" s="94"/>
    </row>
    <row r="95" spans="1:2" ht="15.05" x14ac:dyDescent="0.25">
      <c r="A95" s="963" t="s">
        <v>753</v>
      </c>
      <c r="B95" s="963"/>
    </row>
    <row r="96" spans="1:2" ht="15.05" x14ac:dyDescent="0.25">
      <c r="A96" s="90"/>
      <c r="B96" s="90"/>
    </row>
    <row r="97" spans="1:2" ht="15.05" x14ac:dyDescent="0.25">
      <c r="A97" s="91" t="s">
        <v>154</v>
      </c>
      <c r="B97" s="92" t="s">
        <v>6</v>
      </c>
    </row>
    <row r="98" spans="1:2" x14ac:dyDescent="0.25">
      <c r="A98" s="235" t="s">
        <v>6099</v>
      </c>
      <c r="B98" s="93">
        <v>864731.01</v>
      </c>
    </row>
    <row r="99" spans="1:2" x14ac:dyDescent="0.25">
      <c r="A99" s="235" t="s">
        <v>6135</v>
      </c>
      <c r="B99" s="93">
        <v>279472</v>
      </c>
    </row>
    <row r="100" spans="1:2" x14ac:dyDescent="0.25">
      <c r="A100" s="235" t="s">
        <v>1482</v>
      </c>
      <c r="B100" s="93">
        <v>1273.69</v>
      </c>
    </row>
    <row r="101" spans="1:2" x14ac:dyDescent="0.25">
      <c r="A101" s="235" t="s">
        <v>2157</v>
      </c>
      <c r="B101" s="93">
        <v>82202.689999999973</v>
      </c>
    </row>
    <row r="102" spans="1:2" x14ac:dyDescent="0.25">
      <c r="A102" s="235" t="s">
        <v>6134</v>
      </c>
      <c r="B102" s="93">
        <v>12.3</v>
      </c>
    </row>
    <row r="103" spans="1:2" x14ac:dyDescent="0.25">
      <c r="A103" s="235" t="s">
        <v>6138</v>
      </c>
      <c r="B103" s="93">
        <v>6000</v>
      </c>
    </row>
    <row r="104" spans="1:2" x14ac:dyDescent="0.25">
      <c r="A104" s="235" t="s">
        <v>6102</v>
      </c>
      <c r="B104" s="93">
        <v>26240</v>
      </c>
    </row>
    <row r="105" spans="1:2" x14ac:dyDescent="0.25">
      <c r="A105" s="235" t="s">
        <v>6125</v>
      </c>
      <c r="B105" s="93">
        <v>35840</v>
      </c>
    </row>
    <row r="106" spans="1:2" x14ac:dyDescent="0.25">
      <c r="A106" s="235" t="s">
        <v>6137</v>
      </c>
      <c r="B106" s="93">
        <v>3110</v>
      </c>
    </row>
    <row r="107" spans="1:2" x14ac:dyDescent="0.25">
      <c r="A107" s="235" t="s">
        <v>6136</v>
      </c>
      <c r="B107" s="93">
        <v>39.67</v>
      </c>
    </row>
    <row r="108" spans="1:2" x14ac:dyDescent="0.25">
      <c r="A108" s="235" t="s">
        <v>6127</v>
      </c>
      <c r="B108" s="93">
        <v>40000</v>
      </c>
    </row>
    <row r="109" spans="1:2" x14ac:dyDescent="0.25">
      <c r="A109" s="235" t="s">
        <v>1777</v>
      </c>
      <c r="B109" s="93">
        <v>10790</v>
      </c>
    </row>
    <row r="110" spans="1:2" x14ac:dyDescent="0.25">
      <c r="A110" s="235" t="s">
        <v>1778</v>
      </c>
      <c r="B110" s="93">
        <v>9789</v>
      </c>
    </row>
    <row r="111" spans="1:2" x14ac:dyDescent="0.25">
      <c r="A111" s="235" t="s">
        <v>6111</v>
      </c>
      <c r="B111" s="93">
        <v>398.09</v>
      </c>
    </row>
    <row r="112" spans="1:2" x14ac:dyDescent="0.25">
      <c r="A112" s="235" t="s">
        <v>156</v>
      </c>
      <c r="B112" s="93">
        <v>53086.5</v>
      </c>
    </row>
    <row r="113" spans="1:3" x14ac:dyDescent="0.25">
      <c r="A113" s="235" t="s">
        <v>6130</v>
      </c>
      <c r="B113" s="93">
        <v>2250</v>
      </c>
    </row>
    <row r="114" spans="1:3" x14ac:dyDescent="0.25">
      <c r="A114" s="235" t="s">
        <v>1779</v>
      </c>
      <c r="B114" s="93">
        <v>5492</v>
      </c>
    </row>
    <row r="115" spans="1:3" x14ac:dyDescent="0.25">
      <c r="A115" s="235" t="s">
        <v>6113</v>
      </c>
      <c r="B115" s="93">
        <v>21786.15</v>
      </c>
    </row>
    <row r="116" spans="1:3" x14ac:dyDescent="0.25">
      <c r="A116" s="235" t="s">
        <v>157</v>
      </c>
      <c r="B116" s="93">
        <v>1017.2</v>
      </c>
    </row>
    <row r="117" spans="1:3" x14ac:dyDescent="0.25">
      <c r="A117" s="235" t="s">
        <v>6109</v>
      </c>
      <c r="B117" s="93">
        <v>14026.650000000001</v>
      </c>
    </row>
    <row r="118" spans="1:3" x14ac:dyDescent="0.25">
      <c r="A118" s="235" t="s">
        <v>6116</v>
      </c>
      <c r="B118" s="93">
        <v>4464.0599999999995</v>
      </c>
    </row>
    <row r="119" spans="1:3" x14ac:dyDescent="0.25">
      <c r="A119" s="235" t="s">
        <v>6110</v>
      </c>
      <c r="B119" s="93">
        <v>13759.429999999997</v>
      </c>
    </row>
    <row r="120" spans="1:3" x14ac:dyDescent="0.25">
      <c r="A120" s="235" t="s">
        <v>6117</v>
      </c>
      <c r="B120" s="93">
        <v>25993.11</v>
      </c>
    </row>
    <row r="121" spans="1:3" x14ac:dyDescent="0.25">
      <c r="A121" s="235" t="s">
        <v>6129</v>
      </c>
      <c r="B121" s="93">
        <v>74752.820000000007</v>
      </c>
    </row>
    <row r="122" spans="1:3" x14ac:dyDescent="0.25">
      <c r="A122" s="235" t="s">
        <v>6112</v>
      </c>
      <c r="B122" s="93">
        <v>7500</v>
      </c>
    </row>
    <row r="123" spans="1:3" x14ac:dyDescent="0.25">
      <c r="A123" s="235" t="s">
        <v>6128</v>
      </c>
      <c r="B123" s="93">
        <v>776</v>
      </c>
      <c r="C123" s="64"/>
    </row>
    <row r="124" spans="1:3" x14ac:dyDescent="0.25">
      <c r="A124" s="235" t="s">
        <v>6118</v>
      </c>
      <c r="B124" s="93">
        <v>1680</v>
      </c>
    </row>
    <row r="125" spans="1:3" x14ac:dyDescent="0.25">
      <c r="A125" s="235" t="s">
        <v>6119</v>
      </c>
      <c r="B125" s="93">
        <v>5945</v>
      </c>
    </row>
    <row r="126" spans="1:3" x14ac:dyDescent="0.25">
      <c r="A126" s="235" t="s">
        <v>6106</v>
      </c>
      <c r="B126" s="93">
        <v>15240</v>
      </c>
      <c r="C126" s="97"/>
    </row>
    <row r="127" spans="1:3" x14ac:dyDescent="0.25">
      <c r="A127" s="235" t="s">
        <v>6120</v>
      </c>
      <c r="B127" s="93">
        <v>350</v>
      </c>
      <c r="C127" s="97"/>
    </row>
    <row r="128" spans="1:3" x14ac:dyDescent="0.25">
      <c r="A128" s="235" t="s">
        <v>6108</v>
      </c>
      <c r="B128" s="93">
        <v>3266.39</v>
      </c>
      <c r="C128" s="97"/>
    </row>
    <row r="129" spans="1:5" x14ac:dyDescent="0.25">
      <c r="A129" s="235" t="s">
        <v>6121</v>
      </c>
      <c r="B129" s="93">
        <v>9237.7099999999991</v>
      </c>
      <c r="C129" s="97"/>
    </row>
    <row r="130" spans="1:5" x14ac:dyDescent="0.25">
      <c r="A130" s="235" t="s">
        <v>6104</v>
      </c>
      <c r="B130" s="93">
        <v>3470</v>
      </c>
      <c r="C130" s="97"/>
    </row>
    <row r="131" spans="1:5" x14ac:dyDescent="0.25">
      <c r="A131" s="235" t="s">
        <v>1478</v>
      </c>
      <c r="B131" s="93">
        <v>5475.03</v>
      </c>
      <c r="C131" s="97"/>
    </row>
    <row r="132" spans="1:5" x14ac:dyDescent="0.25">
      <c r="A132" s="235" t="s">
        <v>6103</v>
      </c>
      <c r="B132" s="93">
        <v>4510</v>
      </c>
      <c r="C132" s="97"/>
    </row>
    <row r="133" spans="1:5" x14ac:dyDescent="0.25">
      <c r="A133" s="235" t="s">
        <v>1783</v>
      </c>
      <c r="B133" s="93">
        <v>4240</v>
      </c>
      <c r="C133" s="97"/>
    </row>
    <row r="134" spans="1:5" x14ac:dyDescent="0.25">
      <c r="A134" s="235" t="s">
        <v>6123</v>
      </c>
      <c r="B134" s="93">
        <v>35809.4</v>
      </c>
      <c r="C134" s="97"/>
    </row>
    <row r="135" spans="1:5" ht="15.05" customHeight="1" x14ac:dyDescent="0.25">
      <c r="A135" s="648" t="s">
        <v>38</v>
      </c>
      <c r="B135" s="649">
        <f>SUM(B98:B134)</f>
        <v>1674025.8999999997</v>
      </c>
    </row>
    <row r="136" spans="1:5" ht="29.95" customHeight="1" x14ac:dyDescent="0.25">
      <c r="A136" s="95"/>
      <c r="B136" s="96"/>
      <c r="D136" s="127"/>
      <c r="E136" s="128"/>
    </row>
    <row r="137" spans="1:5" ht="18" customHeight="1" x14ac:dyDescent="0.25">
      <c r="A137" s="963" t="s">
        <v>748</v>
      </c>
      <c r="B137" s="963"/>
      <c r="D137" s="127"/>
      <c r="E137" s="128"/>
    </row>
    <row r="138" spans="1:5" ht="15.05" x14ac:dyDescent="0.25">
      <c r="A138" s="90"/>
      <c r="B138" s="90"/>
    </row>
    <row r="139" spans="1:5" ht="15.05" x14ac:dyDescent="0.25">
      <c r="A139" s="91" t="s">
        <v>36</v>
      </c>
      <c r="B139" s="92" t="s">
        <v>6</v>
      </c>
    </row>
    <row r="140" spans="1:5" ht="15.05" customHeight="1" x14ac:dyDescent="0.25">
      <c r="A140" s="59" t="s">
        <v>6139</v>
      </c>
      <c r="B140" s="93">
        <v>22068.05</v>
      </c>
    </row>
    <row r="141" spans="1:5" ht="15.05" customHeight="1" x14ac:dyDescent="0.25">
      <c r="A141" s="59" t="s">
        <v>6140</v>
      </c>
      <c r="B141" s="93">
        <v>60000</v>
      </c>
    </row>
    <row r="142" spans="1:5" ht="15.05" customHeight="1" x14ac:dyDescent="0.25">
      <c r="A142" s="59" t="s">
        <v>6141</v>
      </c>
      <c r="B142" s="93">
        <v>70000</v>
      </c>
    </row>
    <row r="143" spans="1:5" ht="15.05" customHeight="1" x14ac:dyDescent="0.25">
      <c r="A143" s="59" t="s">
        <v>6142</v>
      </c>
      <c r="B143" s="93">
        <v>1782.8799999999999</v>
      </c>
    </row>
    <row r="144" spans="1:5" ht="15.05" customHeight="1" x14ac:dyDescent="0.25">
      <c r="A144" s="59" t="s">
        <v>6143</v>
      </c>
      <c r="B144" s="93">
        <v>46.76</v>
      </c>
    </row>
    <row r="145" spans="1:2" ht="15.05" customHeight="1" x14ac:dyDescent="0.25">
      <c r="A145" s="59" t="s">
        <v>6144</v>
      </c>
      <c r="B145" s="93">
        <v>1125.07</v>
      </c>
    </row>
    <row r="146" spans="1:2" ht="15.05" customHeight="1" x14ac:dyDescent="0.25">
      <c r="A146" s="59" t="s">
        <v>6145</v>
      </c>
      <c r="B146" s="93">
        <v>2354.0300000000002</v>
      </c>
    </row>
    <row r="147" spans="1:2" ht="15.05" customHeight="1" x14ac:dyDescent="0.25">
      <c r="A147" s="59" t="s">
        <v>6146</v>
      </c>
      <c r="B147" s="93">
        <v>303.45</v>
      </c>
    </row>
    <row r="148" spans="1:2" ht="15.05" customHeight="1" x14ac:dyDescent="0.25">
      <c r="A148" s="648" t="s">
        <v>38</v>
      </c>
      <c r="B148" s="649">
        <f>SUM(B140:B147)</f>
        <v>157680.24000000002</v>
      </c>
    </row>
    <row r="149" spans="1:2" ht="29.95" customHeight="1" x14ac:dyDescent="0.25">
      <c r="A149" s="60"/>
      <c r="B149" s="94"/>
    </row>
    <row r="150" spans="1:2" ht="15.05" x14ac:dyDescent="0.25">
      <c r="A150" s="963" t="s">
        <v>749</v>
      </c>
      <c r="B150" s="963"/>
    </row>
    <row r="151" spans="1:2" ht="15.05" x14ac:dyDescent="0.25">
      <c r="A151" s="90"/>
      <c r="B151" s="90"/>
    </row>
    <row r="152" spans="1:2" ht="15.05" x14ac:dyDescent="0.25">
      <c r="A152" s="91" t="s">
        <v>36</v>
      </c>
      <c r="B152" s="92" t="s">
        <v>6</v>
      </c>
    </row>
    <row r="153" spans="1:2" x14ac:dyDescent="0.25">
      <c r="A153" s="59" t="s">
        <v>1496</v>
      </c>
      <c r="B153" s="93">
        <v>185357.81</v>
      </c>
    </row>
    <row r="154" spans="1:2" ht="15.05" customHeight="1" x14ac:dyDescent="0.25">
      <c r="A154" s="648" t="s">
        <v>38</v>
      </c>
      <c r="B154" s="649">
        <f>SUM(B153)</f>
        <v>185357.81</v>
      </c>
    </row>
    <row r="155" spans="1:2" ht="29.95" customHeight="1" x14ac:dyDescent="0.25">
      <c r="A155" s="60"/>
      <c r="B155" s="94"/>
    </row>
    <row r="156" spans="1:2" ht="15.05" x14ac:dyDescent="0.25">
      <c r="A156" s="963" t="s">
        <v>2165</v>
      </c>
      <c r="B156" s="963"/>
    </row>
    <row r="157" spans="1:2" ht="15.05" x14ac:dyDescent="0.25">
      <c r="A157" s="90"/>
      <c r="B157" s="90"/>
    </row>
    <row r="158" spans="1:2" ht="15.05" x14ac:dyDescent="0.25">
      <c r="A158" s="91" t="s">
        <v>36</v>
      </c>
      <c r="B158" s="92" t="s">
        <v>6</v>
      </c>
    </row>
    <row r="159" spans="1:2" x14ac:dyDescent="0.25">
      <c r="A159" s="59" t="s">
        <v>1469</v>
      </c>
      <c r="B159" s="93">
        <v>2761480.92</v>
      </c>
    </row>
    <row r="160" spans="1:2" ht="15.05" customHeight="1" x14ac:dyDescent="0.25">
      <c r="A160" s="648" t="s">
        <v>38</v>
      </c>
      <c r="B160" s="649">
        <f>SUM(B159)</f>
        <v>2761480.92</v>
      </c>
    </row>
    <row r="161" spans="1:2" ht="29.95" customHeight="1" thickBot="1" x14ac:dyDescent="0.3">
      <c r="A161" s="60"/>
      <c r="B161" s="94"/>
    </row>
    <row r="162" spans="1:2" ht="26.2" customHeight="1" thickBot="1" x14ac:dyDescent="0.3">
      <c r="A162" s="98" t="s">
        <v>755</v>
      </c>
      <c r="B162" s="99">
        <f>SUM(B52,B86,B93,B135,B148,B154,B160)</f>
        <v>19914745.659999996</v>
      </c>
    </row>
  </sheetData>
  <sortState ref="A98:B134">
    <sortCondition ref="A98:A134"/>
  </sortState>
  <mergeCells count="9">
    <mergeCell ref="A88:B88"/>
    <mergeCell ref="A150:B150"/>
    <mergeCell ref="A156:B156"/>
    <mergeCell ref="A1:B1"/>
    <mergeCell ref="A2:B2"/>
    <mergeCell ref="A3:B3"/>
    <mergeCell ref="A54:B54"/>
    <mergeCell ref="A95:B95"/>
    <mergeCell ref="A137:B137"/>
  </mergeCells>
  <printOptions horizontalCentered="1"/>
  <pageMargins left="0.59055118110236227" right="0.59055118110236227" top="0.70866141732283472" bottom="0.70866141732283472" header="0.27559055118110237" footer="0.27559055118110237"/>
  <pageSetup paperSize="9" scale="66" firstPageNumber="38" fitToHeight="2" orientation="portrait" useFirstPageNumber="1" r:id="rId1"/>
  <headerFooter alignWithMargins="0">
    <oddHeader>&amp;C&amp;"Times New Roman,Grassetto"&amp;16&amp;A</oddHeader>
    <oddFooter>&amp;C&amp;"Times New Roman,Normale"&amp;14&amp;P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2"/>
  <sheetViews>
    <sheetView zoomScale="90" zoomScaleNormal="90" workbookViewId="0">
      <selection activeCell="B31" sqref="B31"/>
    </sheetView>
  </sheetViews>
  <sheetFormatPr defaultColWidth="9.125" defaultRowHeight="13.1" x14ac:dyDescent="0.25"/>
  <cols>
    <col min="1" max="1" width="69.625" style="304" customWidth="1"/>
    <col min="2" max="2" width="83.375" style="304" customWidth="1"/>
    <col min="3" max="3" width="16" style="312" bestFit="1" customWidth="1"/>
    <col min="4" max="4" width="12.625" style="304" bestFit="1" customWidth="1"/>
    <col min="5" max="16384" width="9.125" style="304"/>
  </cols>
  <sheetData>
    <row r="1" spans="1:5" ht="19.649999999999999" x14ac:dyDescent="0.25">
      <c r="A1" s="967" t="s">
        <v>33</v>
      </c>
      <c r="B1" s="967"/>
      <c r="C1" s="967"/>
      <c r="D1" s="129"/>
      <c r="E1" s="129"/>
    </row>
    <row r="2" spans="1:5" ht="19.649999999999999" x14ac:dyDescent="0.25">
      <c r="A2" s="969" t="s">
        <v>34</v>
      </c>
      <c r="B2" s="972"/>
      <c r="C2" s="972"/>
      <c r="D2" s="130"/>
      <c r="E2" s="130"/>
    </row>
    <row r="3" spans="1:5" ht="19.649999999999999" x14ac:dyDescent="0.25">
      <c r="A3" s="971" t="s">
        <v>5995</v>
      </c>
      <c r="B3" s="971"/>
      <c r="C3" s="971"/>
      <c r="D3" s="130"/>
      <c r="E3" s="130"/>
    </row>
    <row r="4" spans="1:5" ht="9" customHeight="1" x14ac:dyDescent="0.25">
      <c r="A4" s="131"/>
      <c r="B4" s="131"/>
      <c r="C4" s="131"/>
      <c r="D4" s="130"/>
      <c r="E4" s="130"/>
    </row>
    <row r="5" spans="1:5" s="306" customFormat="1" ht="20.95" customHeight="1" x14ac:dyDescent="0.25">
      <c r="A5" s="34" t="s">
        <v>35</v>
      </c>
      <c r="B5" s="35" t="s">
        <v>154</v>
      </c>
      <c r="C5" s="305" t="s">
        <v>37</v>
      </c>
    </row>
    <row r="6" spans="1:5" ht="15.05" customHeight="1" x14ac:dyDescent="0.25">
      <c r="A6" s="302" t="s">
        <v>710</v>
      </c>
      <c r="B6" s="307" t="s">
        <v>6099</v>
      </c>
      <c r="C6" s="308">
        <v>155068.5</v>
      </c>
    </row>
    <row r="7" spans="1:5" ht="15.05" customHeight="1" x14ac:dyDescent="0.25">
      <c r="A7" s="302" t="s">
        <v>6165</v>
      </c>
      <c r="B7" s="307" t="s">
        <v>2186</v>
      </c>
      <c r="C7" s="308">
        <v>1000</v>
      </c>
    </row>
    <row r="8" spans="1:5" ht="15.05" customHeight="1" x14ac:dyDescent="0.25">
      <c r="A8" s="302" t="s">
        <v>6166</v>
      </c>
      <c r="B8" s="307" t="s">
        <v>1482</v>
      </c>
      <c r="C8" s="308">
        <v>700</v>
      </c>
    </row>
    <row r="9" spans="1:5" ht="15.05" customHeight="1" x14ac:dyDescent="0.25">
      <c r="A9" s="302" t="s">
        <v>6147</v>
      </c>
      <c r="B9" s="307" t="s">
        <v>6099</v>
      </c>
      <c r="C9" s="308">
        <v>20000</v>
      </c>
    </row>
    <row r="10" spans="1:5" ht="15.05" customHeight="1" x14ac:dyDescent="0.25">
      <c r="A10" s="302" t="s">
        <v>6167</v>
      </c>
      <c r="B10" s="307" t="s">
        <v>6099</v>
      </c>
      <c r="C10" s="308">
        <v>2000</v>
      </c>
    </row>
    <row r="11" spans="1:5" ht="15.05" customHeight="1" x14ac:dyDescent="0.25">
      <c r="A11" s="302" t="s">
        <v>713</v>
      </c>
      <c r="B11" s="307" t="s">
        <v>6099</v>
      </c>
      <c r="C11" s="308">
        <v>640111.26</v>
      </c>
      <c r="D11" s="652"/>
    </row>
    <row r="12" spans="1:5" ht="15.05" customHeight="1" x14ac:dyDescent="0.25">
      <c r="A12" s="302" t="s">
        <v>6168</v>
      </c>
      <c r="B12" s="307" t="s">
        <v>6099</v>
      </c>
      <c r="C12" s="308">
        <v>30000</v>
      </c>
    </row>
    <row r="13" spans="1:5" ht="15.05" customHeight="1" x14ac:dyDescent="0.25">
      <c r="A13" s="302" t="s">
        <v>5968</v>
      </c>
      <c r="B13" s="307" t="s">
        <v>6099</v>
      </c>
      <c r="C13" s="308">
        <v>29503.63</v>
      </c>
    </row>
    <row r="14" spans="1:5" ht="15.05" customHeight="1" x14ac:dyDescent="0.25">
      <c r="A14" s="302" t="s">
        <v>1405</v>
      </c>
      <c r="B14" s="307" t="s">
        <v>6099</v>
      </c>
      <c r="C14" s="308">
        <v>29503.63</v>
      </c>
    </row>
    <row r="15" spans="1:5" ht="15.05" customHeight="1" x14ac:dyDescent="0.25">
      <c r="A15" s="302" t="s">
        <v>6199</v>
      </c>
      <c r="B15" s="307" t="s">
        <v>6110</v>
      </c>
      <c r="C15" s="308">
        <v>5000</v>
      </c>
    </row>
    <row r="16" spans="1:5" ht="15.05" customHeight="1" x14ac:dyDescent="0.25">
      <c r="A16" s="302" t="s">
        <v>6148</v>
      </c>
      <c r="B16" s="307" t="s">
        <v>6099</v>
      </c>
      <c r="C16" s="308">
        <v>2500</v>
      </c>
    </row>
    <row r="17" spans="1:3" ht="15.05" customHeight="1" x14ac:dyDescent="0.25">
      <c r="A17" s="302" t="s">
        <v>6169</v>
      </c>
      <c r="B17" s="307" t="s">
        <v>2185</v>
      </c>
      <c r="C17" s="308">
        <v>200000</v>
      </c>
    </row>
    <row r="18" spans="1:3" ht="15.05" customHeight="1" x14ac:dyDescent="0.25">
      <c r="A18" s="302" t="s">
        <v>6170</v>
      </c>
      <c r="B18" s="307" t="s">
        <v>6121</v>
      </c>
      <c r="C18" s="308">
        <v>1500</v>
      </c>
    </row>
    <row r="19" spans="1:3" ht="15.05" customHeight="1" x14ac:dyDescent="0.25">
      <c r="A19" s="302" t="s">
        <v>6171</v>
      </c>
      <c r="B19" s="307" t="s">
        <v>1482</v>
      </c>
      <c r="C19" s="308">
        <v>500</v>
      </c>
    </row>
    <row r="20" spans="1:3" ht="15.05" customHeight="1" x14ac:dyDescent="0.25">
      <c r="A20" s="302" t="s">
        <v>6172</v>
      </c>
      <c r="B20" s="307" t="s">
        <v>6115</v>
      </c>
      <c r="C20" s="308">
        <v>3140</v>
      </c>
    </row>
    <row r="21" spans="1:3" ht="15.05" customHeight="1" x14ac:dyDescent="0.25">
      <c r="A21" s="302" t="s">
        <v>6173</v>
      </c>
      <c r="B21" s="307" t="s">
        <v>6113</v>
      </c>
      <c r="C21" s="308">
        <v>30000</v>
      </c>
    </row>
    <row r="22" spans="1:3" ht="15.05" customHeight="1" x14ac:dyDescent="0.25">
      <c r="A22" s="302" t="s">
        <v>6173</v>
      </c>
      <c r="B22" s="307" t="s">
        <v>6121</v>
      </c>
      <c r="C22" s="308">
        <v>998</v>
      </c>
    </row>
    <row r="23" spans="1:3" ht="15.05" customHeight="1" x14ac:dyDescent="0.25">
      <c r="A23" s="302" t="s">
        <v>6173</v>
      </c>
      <c r="B23" s="307" t="s">
        <v>6122</v>
      </c>
      <c r="C23" s="308">
        <v>1998</v>
      </c>
    </row>
    <row r="24" spans="1:3" ht="15.05" customHeight="1" x14ac:dyDescent="0.25">
      <c r="A24" s="302" t="s">
        <v>6174</v>
      </c>
      <c r="B24" s="307" t="s">
        <v>6110</v>
      </c>
      <c r="C24" s="308">
        <v>2500</v>
      </c>
    </row>
    <row r="25" spans="1:3" ht="15.05" customHeight="1" x14ac:dyDescent="0.25">
      <c r="A25" s="302" t="s">
        <v>6149</v>
      </c>
      <c r="B25" s="307" t="s">
        <v>6110</v>
      </c>
      <c r="C25" s="308">
        <v>4000</v>
      </c>
    </row>
    <row r="26" spans="1:3" ht="15.05" customHeight="1" x14ac:dyDescent="0.25">
      <c r="A26" s="302" t="s">
        <v>6175</v>
      </c>
      <c r="B26" s="307" t="s">
        <v>6099</v>
      </c>
      <c r="C26" s="308">
        <v>48391.96</v>
      </c>
    </row>
    <row r="27" spans="1:3" ht="15.05" customHeight="1" x14ac:dyDescent="0.25">
      <c r="A27" s="302" t="s">
        <v>2168</v>
      </c>
      <c r="B27" s="307" t="s">
        <v>6117</v>
      </c>
      <c r="C27" s="308">
        <v>3523</v>
      </c>
    </row>
    <row r="28" spans="1:3" ht="15.05" customHeight="1" x14ac:dyDescent="0.25">
      <c r="A28" s="302" t="s">
        <v>6176</v>
      </c>
      <c r="B28" s="307" t="s">
        <v>6110</v>
      </c>
      <c r="C28" s="308">
        <v>5000</v>
      </c>
    </row>
    <row r="29" spans="1:3" ht="15.05" customHeight="1" x14ac:dyDescent="0.25">
      <c r="A29" s="302" t="s">
        <v>2169</v>
      </c>
      <c r="B29" s="307" t="s">
        <v>1783</v>
      </c>
      <c r="C29" s="308">
        <v>544.5</v>
      </c>
    </row>
    <row r="30" spans="1:3" ht="15.05" customHeight="1" x14ac:dyDescent="0.25">
      <c r="A30" s="302" t="s">
        <v>1453</v>
      </c>
      <c r="B30" s="307" t="s">
        <v>6099</v>
      </c>
      <c r="C30" s="308">
        <v>35000</v>
      </c>
    </row>
    <row r="31" spans="1:3" ht="15.05" customHeight="1" x14ac:dyDescent="0.25">
      <c r="A31" s="302" t="s">
        <v>974</v>
      </c>
      <c r="B31" s="307" t="s">
        <v>1777</v>
      </c>
      <c r="C31" s="308">
        <v>1400</v>
      </c>
    </row>
    <row r="32" spans="1:3" ht="15.05" customHeight="1" x14ac:dyDescent="0.25">
      <c r="A32" s="302" t="s">
        <v>974</v>
      </c>
      <c r="B32" s="307" t="s">
        <v>6103</v>
      </c>
      <c r="C32" s="308">
        <v>1000</v>
      </c>
    </row>
    <row r="33" spans="1:4" ht="15.05" customHeight="1" x14ac:dyDescent="0.25">
      <c r="A33" s="302" t="s">
        <v>6177</v>
      </c>
      <c r="B33" s="307" t="s">
        <v>6110</v>
      </c>
      <c r="C33" s="308">
        <v>19200</v>
      </c>
    </row>
    <row r="34" spans="1:4" ht="15.05" customHeight="1" x14ac:dyDescent="0.25">
      <c r="A34" s="302" t="s">
        <v>1367</v>
      </c>
      <c r="B34" s="307" t="s">
        <v>6099</v>
      </c>
      <c r="C34" s="308">
        <v>120</v>
      </c>
    </row>
    <row r="35" spans="1:4" ht="15.05" customHeight="1" x14ac:dyDescent="0.25">
      <c r="A35" s="302" t="s">
        <v>6178</v>
      </c>
      <c r="B35" s="307" t="s">
        <v>6114</v>
      </c>
      <c r="C35" s="308">
        <v>3000</v>
      </c>
    </row>
    <row r="36" spans="1:4" ht="15.05" customHeight="1" x14ac:dyDescent="0.25">
      <c r="A36" s="302" t="s">
        <v>6179</v>
      </c>
      <c r="B36" s="307" t="s">
        <v>6099</v>
      </c>
      <c r="C36" s="308">
        <v>6076</v>
      </c>
    </row>
    <row r="37" spans="1:4" ht="15.05" customHeight="1" x14ac:dyDescent="0.25">
      <c r="A37" s="302" t="s">
        <v>1745</v>
      </c>
      <c r="B37" s="307" t="s">
        <v>6099</v>
      </c>
      <c r="C37" s="308">
        <v>2500</v>
      </c>
    </row>
    <row r="38" spans="1:4" ht="15.05" customHeight="1" x14ac:dyDescent="0.25">
      <c r="A38" s="302" t="s">
        <v>6150</v>
      </c>
      <c r="B38" s="307" t="s">
        <v>156</v>
      </c>
      <c r="C38" s="308">
        <v>500</v>
      </c>
    </row>
    <row r="39" spans="1:4" ht="15.05" customHeight="1" x14ac:dyDescent="0.25">
      <c r="A39" s="302" t="s">
        <v>6197</v>
      </c>
      <c r="B39" s="307" t="s">
        <v>6110</v>
      </c>
      <c r="C39" s="308">
        <v>1000</v>
      </c>
    </row>
    <row r="40" spans="1:4" ht="15.05" customHeight="1" x14ac:dyDescent="0.25">
      <c r="A40" s="302" t="s">
        <v>6180</v>
      </c>
      <c r="B40" s="307" t="s">
        <v>6115</v>
      </c>
      <c r="C40" s="308">
        <v>1280</v>
      </c>
    </row>
    <row r="41" spans="1:4" ht="15.05" customHeight="1" x14ac:dyDescent="0.25">
      <c r="A41" s="302" t="s">
        <v>6181</v>
      </c>
      <c r="B41" s="307" t="s">
        <v>6104</v>
      </c>
      <c r="C41" s="308">
        <v>4000</v>
      </c>
    </row>
    <row r="42" spans="1:4" ht="15.05" customHeight="1" x14ac:dyDescent="0.25">
      <c r="A42" s="302" t="s">
        <v>2171</v>
      </c>
      <c r="B42" s="307" t="s">
        <v>6099</v>
      </c>
      <c r="C42" s="308">
        <v>11664</v>
      </c>
    </row>
    <row r="43" spans="1:4" ht="15.05" customHeight="1" x14ac:dyDescent="0.25">
      <c r="A43" s="302" t="s">
        <v>6151</v>
      </c>
      <c r="B43" s="307" t="s">
        <v>6110</v>
      </c>
      <c r="C43" s="308">
        <v>5000</v>
      </c>
    </row>
    <row r="44" spans="1:4" ht="15.05" customHeight="1" x14ac:dyDescent="0.25">
      <c r="A44" s="302" t="s">
        <v>6182</v>
      </c>
      <c r="B44" s="307" t="s">
        <v>6111</v>
      </c>
      <c r="C44" s="308">
        <v>1500</v>
      </c>
    </row>
    <row r="45" spans="1:4" ht="15.05" customHeight="1" x14ac:dyDescent="0.25">
      <c r="A45" s="302" t="s">
        <v>6152</v>
      </c>
      <c r="B45" s="307" t="s">
        <v>156</v>
      </c>
      <c r="C45" s="308">
        <v>3500</v>
      </c>
    </row>
    <row r="46" spans="1:4" ht="15.05" customHeight="1" x14ac:dyDescent="0.25">
      <c r="A46" s="302" t="s">
        <v>6153</v>
      </c>
      <c r="B46" s="307" t="s">
        <v>1779</v>
      </c>
      <c r="C46" s="308">
        <v>5000</v>
      </c>
    </row>
    <row r="47" spans="1:4" ht="15.05" customHeight="1" x14ac:dyDescent="0.25">
      <c r="A47" s="302" t="s">
        <v>6073</v>
      </c>
      <c r="B47" s="307" t="s">
        <v>6099</v>
      </c>
      <c r="C47" s="308">
        <v>9000</v>
      </c>
    </row>
    <row r="48" spans="1:4" ht="15.05" customHeight="1" x14ac:dyDescent="0.25">
      <c r="A48" s="302" t="s">
        <v>5248</v>
      </c>
      <c r="B48" s="307" t="s">
        <v>6099</v>
      </c>
      <c r="C48" s="308">
        <v>96783.92</v>
      </c>
      <c r="D48" s="652"/>
    </row>
    <row r="49" spans="1:4" ht="15.05" customHeight="1" x14ac:dyDescent="0.25">
      <c r="A49" s="302" t="s">
        <v>714</v>
      </c>
      <c r="B49" s="307" t="s">
        <v>6099</v>
      </c>
      <c r="C49" s="308">
        <v>38730.759999999995</v>
      </c>
      <c r="D49" s="652"/>
    </row>
    <row r="50" spans="1:4" ht="15.05" customHeight="1" x14ac:dyDescent="0.25">
      <c r="A50" s="302" t="s">
        <v>714</v>
      </c>
      <c r="B50" s="307" t="s">
        <v>2185</v>
      </c>
      <c r="C50" s="308">
        <v>400000</v>
      </c>
    </row>
    <row r="51" spans="1:4" ht="15.05" customHeight="1" x14ac:dyDescent="0.25">
      <c r="A51" s="302" t="s">
        <v>6154</v>
      </c>
      <c r="B51" s="307" t="s">
        <v>6110</v>
      </c>
      <c r="C51" s="308">
        <v>42400</v>
      </c>
      <c r="D51" s="652"/>
    </row>
    <row r="52" spans="1:4" ht="15.05" customHeight="1" x14ac:dyDescent="0.25">
      <c r="A52" s="302" t="s">
        <v>1521</v>
      </c>
      <c r="B52" s="307" t="s">
        <v>6099</v>
      </c>
      <c r="C52" s="308">
        <v>77895.59</v>
      </c>
    </row>
    <row r="53" spans="1:4" ht="15.05" customHeight="1" x14ac:dyDescent="0.25">
      <c r="A53" s="302" t="s">
        <v>1465</v>
      </c>
      <c r="B53" s="307" t="s">
        <v>6099</v>
      </c>
      <c r="C53" s="308">
        <v>270000</v>
      </c>
    </row>
    <row r="54" spans="1:4" ht="15.05" customHeight="1" x14ac:dyDescent="0.25">
      <c r="A54" s="302" t="s">
        <v>2173</v>
      </c>
      <c r="B54" s="307" t="s">
        <v>1778</v>
      </c>
      <c r="C54" s="308">
        <v>7178.29</v>
      </c>
    </row>
    <row r="55" spans="1:4" ht="15.05" customHeight="1" x14ac:dyDescent="0.25">
      <c r="A55" s="302" t="s">
        <v>6186</v>
      </c>
      <c r="B55" s="307" t="s">
        <v>2186</v>
      </c>
      <c r="C55" s="308">
        <v>7000</v>
      </c>
    </row>
    <row r="56" spans="1:4" ht="15.05" customHeight="1" x14ac:dyDescent="0.25">
      <c r="A56" s="302" t="s">
        <v>6187</v>
      </c>
      <c r="B56" s="307" t="s">
        <v>6117</v>
      </c>
      <c r="C56" s="308">
        <v>5000</v>
      </c>
    </row>
    <row r="57" spans="1:4" ht="15.05" customHeight="1" x14ac:dyDescent="0.25">
      <c r="A57" s="302" t="s">
        <v>6155</v>
      </c>
      <c r="B57" s="307" t="s">
        <v>6110</v>
      </c>
      <c r="C57" s="308">
        <v>3000</v>
      </c>
    </row>
    <row r="58" spans="1:4" ht="15.05" customHeight="1" x14ac:dyDescent="0.25">
      <c r="A58" s="302" t="s">
        <v>6156</v>
      </c>
      <c r="B58" s="307" t="s">
        <v>156</v>
      </c>
      <c r="C58" s="308">
        <v>25000</v>
      </c>
    </row>
    <row r="59" spans="1:4" ht="15.05" customHeight="1" x14ac:dyDescent="0.25">
      <c r="A59" s="302" t="s">
        <v>1740</v>
      </c>
      <c r="B59" s="307" t="s">
        <v>6099</v>
      </c>
      <c r="C59" s="308">
        <v>35283.67</v>
      </c>
    </row>
    <row r="60" spans="1:4" ht="15.05" customHeight="1" x14ac:dyDescent="0.25">
      <c r="A60" s="302" t="s">
        <v>6157</v>
      </c>
      <c r="B60" s="307" t="s">
        <v>2186</v>
      </c>
      <c r="C60" s="308">
        <v>5150</v>
      </c>
      <c r="D60" s="652"/>
    </row>
    <row r="61" spans="1:4" ht="15.05" customHeight="1" x14ac:dyDescent="0.25">
      <c r="A61" s="302" t="s">
        <v>6202</v>
      </c>
      <c r="B61" s="307" t="s">
        <v>6118</v>
      </c>
      <c r="C61" s="308">
        <v>35000</v>
      </c>
    </row>
    <row r="62" spans="1:4" ht="15.05" customHeight="1" x14ac:dyDescent="0.25">
      <c r="A62" s="302" t="s">
        <v>6158</v>
      </c>
      <c r="B62" s="307" t="s">
        <v>6117</v>
      </c>
      <c r="C62" s="308">
        <v>13130</v>
      </c>
      <c r="D62" s="652"/>
    </row>
    <row r="63" spans="1:4" ht="15.05" customHeight="1" x14ac:dyDescent="0.25">
      <c r="A63" s="302" t="s">
        <v>5998</v>
      </c>
      <c r="B63" s="307" t="s">
        <v>6099</v>
      </c>
      <c r="C63" s="308">
        <v>155338.41</v>
      </c>
    </row>
    <row r="64" spans="1:4" ht="15.05" customHeight="1" x14ac:dyDescent="0.25">
      <c r="A64" s="302" t="s">
        <v>5998</v>
      </c>
      <c r="B64" s="307" t="s">
        <v>6113</v>
      </c>
      <c r="C64" s="308">
        <v>103699.44000000002</v>
      </c>
      <c r="D64" s="652"/>
    </row>
    <row r="65" spans="1:3" ht="15.05" customHeight="1" x14ac:dyDescent="0.25">
      <c r="A65" s="302" t="s">
        <v>6089</v>
      </c>
      <c r="B65" s="307" t="s">
        <v>6099</v>
      </c>
      <c r="C65" s="308">
        <v>12000</v>
      </c>
    </row>
    <row r="66" spans="1:3" ht="15.05" customHeight="1" x14ac:dyDescent="0.25">
      <c r="A66" s="302" t="s">
        <v>695</v>
      </c>
      <c r="B66" s="307" t="s">
        <v>6099</v>
      </c>
      <c r="C66" s="308">
        <v>116968</v>
      </c>
    </row>
    <row r="67" spans="1:3" ht="15.05" customHeight="1" x14ac:dyDescent="0.25">
      <c r="A67" s="302" t="s">
        <v>1467</v>
      </c>
      <c r="B67" s="307" t="s">
        <v>6114</v>
      </c>
      <c r="C67" s="308">
        <v>1000</v>
      </c>
    </row>
    <row r="68" spans="1:3" ht="15.05" customHeight="1" x14ac:dyDescent="0.25">
      <c r="A68" s="302" t="s">
        <v>6201</v>
      </c>
      <c r="B68" s="307" t="s">
        <v>6127</v>
      </c>
      <c r="C68" s="308">
        <v>33232</v>
      </c>
    </row>
    <row r="69" spans="1:3" ht="15.05" customHeight="1" x14ac:dyDescent="0.25">
      <c r="A69" s="302" t="s">
        <v>6183</v>
      </c>
      <c r="B69" s="307" t="s">
        <v>6107</v>
      </c>
      <c r="C69" s="308">
        <v>4500</v>
      </c>
    </row>
    <row r="70" spans="1:3" ht="15.05" customHeight="1" x14ac:dyDescent="0.25">
      <c r="A70" s="302" t="s">
        <v>6184</v>
      </c>
      <c r="B70" s="307" t="s">
        <v>2186</v>
      </c>
      <c r="C70" s="308">
        <f>1600+1600</f>
        <v>3200</v>
      </c>
    </row>
    <row r="71" spans="1:3" ht="15.05" customHeight="1" x14ac:dyDescent="0.25">
      <c r="A71" s="302" t="s">
        <v>6185</v>
      </c>
      <c r="B71" s="307" t="s">
        <v>6117</v>
      </c>
      <c r="C71" s="308">
        <v>8000</v>
      </c>
    </row>
    <row r="72" spans="1:3" ht="15.05" customHeight="1" x14ac:dyDescent="0.25">
      <c r="A72" s="302" t="s">
        <v>6188</v>
      </c>
      <c r="B72" s="307" t="s">
        <v>6099</v>
      </c>
      <c r="C72" s="308">
        <v>769.99</v>
      </c>
    </row>
    <row r="73" spans="1:3" ht="15.05" customHeight="1" x14ac:dyDescent="0.25">
      <c r="A73" s="302" t="s">
        <v>6159</v>
      </c>
      <c r="B73" s="307" t="s">
        <v>6110</v>
      </c>
      <c r="C73" s="308">
        <v>5000</v>
      </c>
    </row>
    <row r="74" spans="1:3" ht="15.05" customHeight="1" x14ac:dyDescent="0.25">
      <c r="A74" s="302" t="s">
        <v>6160</v>
      </c>
      <c r="B74" s="307" t="s">
        <v>6099</v>
      </c>
      <c r="C74" s="308">
        <v>155338.41</v>
      </c>
    </row>
    <row r="75" spans="1:3" ht="15.05" customHeight="1" x14ac:dyDescent="0.25">
      <c r="A75" s="302" t="s">
        <v>6189</v>
      </c>
      <c r="B75" s="307" t="s">
        <v>6121</v>
      </c>
      <c r="C75" s="308">
        <v>1000</v>
      </c>
    </row>
    <row r="76" spans="1:3" ht="15.05" customHeight="1" x14ac:dyDescent="0.25">
      <c r="A76" s="302" t="s">
        <v>6190</v>
      </c>
      <c r="B76" s="307" t="s">
        <v>6121</v>
      </c>
      <c r="C76" s="308">
        <v>2192</v>
      </c>
    </row>
    <row r="77" spans="1:3" ht="15.05" customHeight="1" x14ac:dyDescent="0.25">
      <c r="A77" s="302" t="s">
        <v>6191</v>
      </c>
      <c r="B77" s="307" t="s">
        <v>6110</v>
      </c>
      <c r="C77" s="308">
        <v>3000</v>
      </c>
    </row>
    <row r="78" spans="1:3" ht="15.05" customHeight="1" x14ac:dyDescent="0.25">
      <c r="A78" s="302" t="s">
        <v>6161</v>
      </c>
      <c r="B78" s="307" t="s">
        <v>6104</v>
      </c>
      <c r="C78" s="308">
        <v>2000</v>
      </c>
    </row>
    <row r="79" spans="1:3" ht="15.05" customHeight="1" x14ac:dyDescent="0.25">
      <c r="A79" s="302" t="s">
        <v>6192</v>
      </c>
      <c r="B79" s="307" t="s">
        <v>6130</v>
      </c>
      <c r="C79" s="308">
        <v>1000</v>
      </c>
    </row>
    <row r="80" spans="1:3" ht="15.05" customHeight="1" x14ac:dyDescent="0.25">
      <c r="A80" s="302" t="s">
        <v>6198</v>
      </c>
      <c r="B80" s="307" t="s">
        <v>6099</v>
      </c>
      <c r="C80" s="308">
        <v>46027.17</v>
      </c>
    </row>
    <row r="81" spans="1:4" ht="15.05" customHeight="1" x14ac:dyDescent="0.25">
      <c r="A81" s="302" t="s">
        <v>1361</v>
      </c>
      <c r="B81" s="307" t="s">
        <v>6121</v>
      </c>
      <c r="C81" s="308">
        <v>12000</v>
      </c>
    </row>
    <row r="82" spans="1:4" ht="15.05" customHeight="1" x14ac:dyDescent="0.25">
      <c r="A82" s="302" t="s">
        <v>1742</v>
      </c>
      <c r="B82" s="307" t="s">
        <v>6122</v>
      </c>
      <c r="C82" s="308">
        <v>31000</v>
      </c>
    </row>
    <row r="83" spans="1:4" ht="15.05" customHeight="1" x14ac:dyDescent="0.25">
      <c r="A83" s="302" t="s">
        <v>696</v>
      </c>
      <c r="B83" s="307" t="s">
        <v>6099</v>
      </c>
      <c r="C83" s="308">
        <v>4228941.38</v>
      </c>
      <c r="D83" s="652"/>
    </row>
    <row r="84" spans="1:4" ht="15.05" customHeight="1" x14ac:dyDescent="0.25">
      <c r="A84" s="302" t="s">
        <v>6162</v>
      </c>
      <c r="B84" s="307" t="s">
        <v>1482</v>
      </c>
      <c r="C84" s="308">
        <v>1200</v>
      </c>
    </row>
    <row r="85" spans="1:4" ht="15.05" customHeight="1" x14ac:dyDescent="0.25">
      <c r="A85" s="302" t="s">
        <v>6163</v>
      </c>
      <c r="B85" s="307" t="s">
        <v>6107</v>
      </c>
      <c r="C85" s="308">
        <v>3000</v>
      </c>
    </row>
    <row r="86" spans="1:4" ht="15.05" customHeight="1" x14ac:dyDescent="0.25">
      <c r="A86" s="302" t="s">
        <v>6200</v>
      </c>
      <c r="B86" s="307" t="s">
        <v>1482</v>
      </c>
      <c r="C86" s="308">
        <v>500</v>
      </c>
    </row>
    <row r="87" spans="1:4" ht="15.05" customHeight="1" x14ac:dyDescent="0.25">
      <c r="A87" s="302" t="s">
        <v>2176</v>
      </c>
      <c r="B87" s="307" t="s">
        <v>6108</v>
      </c>
      <c r="C87" s="308">
        <v>8000</v>
      </c>
      <c r="D87" s="652"/>
    </row>
    <row r="88" spans="1:4" ht="15.05" customHeight="1" x14ac:dyDescent="0.25">
      <c r="A88" t="s">
        <v>6194</v>
      </c>
      <c r="B88" s="307" t="s">
        <v>6117</v>
      </c>
      <c r="C88" s="308">
        <v>8000</v>
      </c>
    </row>
    <row r="89" spans="1:4" ht="15.05" customHeight="1" x14ac:dyDescent="0.25">
      <c r="A89" s="302" t="s">
        <v>6193</v>
      </c>
      <c r="B89" s="307" t="s">
        <v>6099</v>
      </c>
      <c r="C89" s="308">
        <v>29503.64</v>
      </c>
    </row>
    <row r="90" spans="1:4" ht="15.05" customHeight="1" x14ac:dyDescent="0.25">
      <c r="A90" s="302" t="s">
        <v>6193</v>
      </c>
      <c r="B90" s="307" t="s">
        <v>2157</v>
      </c>
      <c r="C90" s="308">
        <v>45000</v>
      </c>
    </row>
    <row r="91" spans="1:4" ht="15.05" customHeight="1" x14ac:dyDescent="0.25">
      <c r="A91" s="302" t="s">
        <v>2177</v>
      </c>
      <c r="B91" s="307" t="s">
        <v>1779</v>
      </c>
      <c r="C91" s="308">
        <v>873.35</v>
      </c>
    </row>
    <row r="92" spans="1:4" ht="15.05" customHeight="1" x14ac:dyDescent="0.25">
      <c r="A92" s="302" t="s">
        <v>1751</v>
      </c>
      <c r="B92" s="307" t="s">
        <v>6099</v>
      </c>
      <c r="C92" s="308">
        <v>80</v>
      </c>
    </row>
    <row r="93" spans="1:4" ht="15.05" customHeight="1" x14ac:dyDescent="0.25">
      <c r="A93" s="302" t="s">
        <v>722</v>
      </c>
      <c r="B93" s="307" t="s">
        <v>6099</v>
      </c>
      <c r="C93" s="308">
        <v>24000</v>
      </c>
    </row>
    <row r="94" spans="1:4" ht="15.05" customHeight="1" x14ac:dyDescent="0.25">
      <c r="A94" s="302" t="s">
        <v>6195</v>
      </c>
      <c r="B94" s="307" t="s">
        <v>6099</v>
      </c>
      <c r="C94" s="308">
        <v>2062.5</v>
      </c>
    </row>
    <row r="95" spans="1:4" ht="15.05" customHeight="1" x14ac:dyDescent="0.25">
      <c r="A95" s="302" t="s">
        <v>2237</v>
      </c>
      <c r="B95" s="307" t="s">
        <v>6099</v>
      </c>
      <c r="C95" s="308">
        <v>1900</v>
      </c>
    </row>
    <row r="96" spans="1:4" ht="15.05" customHeight="1" x14ac:dyDescent="0.25">
      <c r="A96" s="302" t="s">
        <v>2179</v>
      </c>
      <c r="B96" s="307" t="s">
        <v>1783</v>
      </c>
      <c r="C96" s="308">
        <v>1000</v>
      </c>
    </row>
    <row r="97" spans="1:3" ht="15.05" customHeight="1" x14ac:dyDescent="0.25">
      <c r="A97" s="302" t="s">
        <v>2616</v>
      </c>
      <c r="B97" s="307" t="s">
        <v>1482</v>
      </c>
      <c r="C97" s="308">
        <v>2500</v>
      </c>
    </row>
    <row r="98" spans="1:3" ht="15.05" customHeight="1" x14ac:dyDescent="0.25">
      <c r="A98" s="302" t="s">
        <v>717</v>
      </c>
      <c r="B98" s="307" t="s">
        <v>6117</v>
      </c>
      <c r="C98" s="308">
        <v>2700</v>
      </c>
    </row>
    <row r="99" spans="1:3" ht="15.05" customHeight="1" x14ac:dyDescent="0.25">
      <c r="A99" s="302" t="s">
        <v>718</v>
      </c>
      <c r="B99" s="307" t="s">
        <v>1482</v>
      </c>
      <c r="C99" s="308">
        <v>2500</v>
      </c>
    </row>
    <row r="100" spans="1:3" ht="15.05" customHeight="1" x14ac:dyDescent="0.25">
      <c r="A100" s="302" t="s">
        <v>2181</v>
      </c>
      <c r="B100" s="307" t="s">
        <v>6099</v>
      </c>
      <c r="C100" s="308">
        <f>24000+24000</f>
        <v>48000</v>
      </c>
    </row>
    <row r="101" spans="1:3" ht="15.05" customHeight="1" x14ac:dyDescent="0.25">
      <c r="A101" s="302" t="s">
        <v>1557</v>
      </c>
      <c r="B101" s="307" t="s">
        <v>6117</v>
      </c>
      <c r="C101" s="308">
        <v>700</v>
      </c>
    </row>
    <row r="102" spans="1:3" ht="15.05" customHeight="1" x14ac:dyDescent="0.25">
      <c r="A102" s="302" t="s">
        <v>6164</v>
      </c>
      <c r="B102" s="307" t="s">
        <v>6103</v>
      </c>
      <c r="C102" s="308">
        <v>500</v>
      </c>
    </row>
    <row r="103" spans="1:3" ht="15.05" customHeight="1" x14ac:dyDescent="0.25">
      <c r="A103" s="302" t="s">
        <v>719</v>
      </c>
      <c r="B103" s="307" t="s">
        <v>6099</v>
      </c>
      <c r="C103" s="308">
        <v>50619</v>
      </c>
    </row>
    <row r="104" spans="1:3" ht="15.05" customHeight="1" x14ac:dyDescent="0.25">
      <c r="A104" s="302" t="s">
        <v>1471</v>
      </c>
      <c r="B104" s="307" t="s">
        <v>6099</v>
      </c>
      <c r="C104" s="308">
        <v>3000</v>
      </c>
    </row>
    <row r="105" spans="1:3" ht="15.05" customHeight="1" x14ac:dyDescent="0.25">
      <c r="A105" s="302" t="s">
        <v>6196</v>
      </c>
      <c r="B105" s="307" t="s">
        <v>1779</v>
      </c>
      <c r="C105" s="308">
        <v>2500</v>
      </c>
    </row>
    <row r="106" spans="1:3" ht="15.05" customHeight="1" x14ac:dyDescent="0.25">
      <c r="A106" s="302" t="s">
        <v>1397</v>
      </c>
      <c r="B106" s="307" t="s">
        <v>6099</v>
      </c>
      <c r="C106" s="308">
        <v>18983</v>
      </c>
    </row>
    <row r="107" spans="1:3" ht="15.05" customHeight="1" x14ac:dyDescent="0.25">
      <c r="A107" s="302" t="s">
        <v>2184</v>
      </c>
      <c r="B107" s="307" t="s">
        <v>1783</v>
      </c>
      <c r="C107" s="308">
        <v>4000</v>
      </c>
    </row>
    <row r="108" spans="1:3" ht="20.95" customHeight="1" x14ac:dyDescent="0.25">
      <c r="A108" s="132" t="s">
        <v>38</v>
      </c>
      <c r="B108" s="133"/>
      <c r="C108" s="37">
        <f>SUM(C6:C107)</f>
        <v>7577102.9999999991</v>
      </c>
    </row>
    <row r="109" spans="1:3" x14ac:dyDescent="0.25">
      <c r="A109" s="303"/>
      <c r="B109" s="303"/>
      <c r="C109" s="309"/>
    </row>
    <row r="110" spans="1:3" s="120" customFormat="1" ht="25.55" x14ac:dyDescent="0.4">
      <c r="A110" s="966"/>
      <c r="B110" s="966"/>
      <c r="C110" s="966"/>
    </row>
    <row r="111" spans="1:3" s="120" customFormat="1" ht="22.95" x14ac:dyDescent="0.35">
      <c r="A111" s="136"/>
      <c r="B111" s="136"/>
      <c r="C111" s="136"/>
    </row>
    <row r="112" spans="1:3" s="120" customFormat="1" x14ac:dyDescent="0.25">
      <c r="C112" s="2"/>
    </row>
    <row r="113" spans="1:4" s="120" customFormat="1" ht="20.3" x14ac:dyDescent="0.35">
      <c r="A113" s="967" t="s">
        <v>41</v>
      </c>
      <c r="B113" s="968"/>
      <c r="C113" s="968"/>
    </row>
    <row r="114" spans="1:4" s="120" customFormat="1" ht="20.3" x14ac:dyDescent="0.35">
      <c r="A114" s="969" t="s">
        <v>42</v>
      </c>
      <c r="B114" s="970"/>
      <c r="C114" s="970"/>
    </row>
    <row r="115" spans="1:4" s="120" customFormat="1" ht="19.649999999999999" x14ac:dyDescent="0.25">
      <c r="A115" s="971" t="s">
        <v>5995</v>
      </c>
      <c r="B115" s="971"/>
      <c r="C115" s="971"/>
    </row>
    <row r="116" spans="1:4" s="120" customFormat="1" ht="9" customHeight="1" x14ac:dyDescent="0.25">
      <c r="A116" s="131"/>
      <c r="B116" s="131"/>
      <c r="C116" s="131"/>
    </row>
    <row r="117" spans="1:4" s="120" customFormat="1" ht="15.05" x14ac:dyDescent="0.25">
      <c r="A117" s="34" t="s">
        <v>35</v>
      </c>
      <c r="B117" s="35" t="s">
        <v>154</v>
      </c>
      <c r="C117" s="36" t="s">
        <v>29</v>
      </c>
    </row>
    <row r="118" spans="1:4" s="120" customFormat="1" ht="15.05" customHeight="1" x14ac:dyDescent="0.25">
      <c r="A118" s="118" t="s">
        <v>1446</v>
      </c>
      <c r="B118" s="119" t="s">
        <v>6099</v>
      </c>
      <c r="C118" s="33">
        <v>1746696.27</v>
      </c>
      <c r="D118" s="127"/>
    </row>
    <row r="119" spans="1:4" s="120" customFormat="1" ht="15.05" customHeight="1" x14ac:dyDescent="0.25">
      <c r="A119" s="118" t="s">
        <v>714</v>
      </c>
      <c r="B119" s="119" t="s">
        <v>6099</v>
      </c>
      <c r="C119" s="33">
        <v>1400000</v>
      </c>
      <c r="D119" s="127"/>
    </row>
    <row r="120" spans="1:4" s="137" customFormat="1" ht="20.95" customHeight="1" x14ac:dyDescent="0.25">
      <c r="A120" s="653" t="s">
        <v>38</v>
      </c>
      <c r="B120" s="654"/>
      <c r="C120" s="655">
        <f>SUM(C118:C119)</f>
        <v>3146696.27</v>
      </c>
    </row>
    <row r="121" spans="1:4" x14ac:dyDescent="0.25">
      <c r="A121" s="303"/>
      <c r="B121" s="303"/>
      <c r="C121" s="309"/>
    </row>
    <row r="122" spans="1:4" x14ac:dyDescent="0.25">
      <c r="A122" s="303"/>
      <c r="B122" s="303"/>
      <c r="C122" s="309"/>
    </row>
  </sheetData>
  <sortState ref="A103:C405">
    <sortCondition ref="A103:A405"/>
    <sortCondition ref="B103:B405"/>
  </sortState>
  <mergeCells count="7">
    <mergeCell ref="A110:C110"/>
    <mergeCell ref="A113:C113"/>
    <mergeCell ref="A114:C114"/>
    <mergeCell ref="A115:C115"/>
    <mergeCell ref="A1:C1"/>
    <mergeCell ref="A2:C2"/>
    <mergeCell ref="A3:C3"/>
  </mergeCells>
  <printOptions horizontalCentered="1"/>
  <pageMargins left="0.59055118110236227" right="0.59055118110236227" top="0.70866141732283472" bottom="0.70866141732283472" header="0.27559055118110237" footer="0.27559055118110237"/>
  <pageSetup paperSize="9" scale="54" firstPageNumber="40" fitToHeight="6" orientation="portrait" useFirstPageNumber="1" r:id="rId1"/>
  <headerFooter>
    <oddHeader>&amp;C&amp;"Times New Roman,Grassetto"&amp;20&amp;A</oddHeader>
    <oddFooter>&amp;C&amp;"Times New Roman,Normale"&amp;20&amp;P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9"/>
  <sheetViews>
    <sheetView zoomScale="90" zoomScaleNormal="90" workbookViewId="0">
      <selection activeCell="H25" sqref="H25"/>
    </sheetView>
  </sheetViews>
  <sheetFormatPr defaultColWidth="9.125" defaultRowHeight="13.1" x14ac:dyDescent="0.25"/>
  <cols>
    <col min="1" max="1" width="80.125" style="304" customWidth="1"/>
    <col min="2" max="2" width="83.375" style="304" customWidth="1"/>
    <col min="3" max="3" width="16" style="312" bestFit="1" customWidth="1"/>
    <col min="4" max="4" width="11.125" style="304" bestFit="1" customWidth="1"/>
    <col min="5" max="16384" width="9.125" style="304"/>
  </cols>
  <sheetData>
    <row r="1" spans="1:3" ht="19.649999999999999" x14ac:dyDescent="0.3">
      <c r="A1" s="973" t="s">
        <v>39</v>
      </c>
      <c r="B1" s="973"/>
      <c r="C1" s="973"/>
    </row>
    <row r="2" spans="1:3" ht="19.649999999999999" x14ac:dyDescent="0.3">
      <c r="A2" s="974" t="s">
        <v>40</v>
      </c>
      <c r="B2" s="975"/>
      <c r="C2" s="975"/>
    </row>
    <row r="3" spans="1:3" ht="19.649999999999999" x14ac:dyDescent="0.3">
      <c r="A3" s="976" t="s">
        <v>5995</v>
      </c>
      <c r="B3" s="976"/>
      <c r="C3" s="976"/>
    </row>
    <row r="4" spans="1:3" ht="9" customHeight="1" x14ac:dyDescent="0.25">
      <c r="A4" s="212"/>
      <c r="B4" s="212"/>
      <c r="C4" s="212"/>
    </row>
    <row r="5" spans="1:3" s="306" customFormat="1" ht="15.05" x14ac:dyDescent="0.2">
      <c r="A5" s="34" t="s">
        <v>35</v>
      </c>
      <c r="B5" s="35" t="s">
        <v>154</v>
      </c>
      <c r="C5" s="38" t="s">
        <v>37</v>
      </c>
    </row>
    <row r="6" spans="1:3" ht="15.05" customHeight="1" x14ac:dyDescent="0.25">
      <c r="A6" s="302" t="s">
        <v>6262</v>
      </c>
      <c r="B6" s="310" t="s">
        <v>6111</v>
      </c>
      <c r="C6" s="311">
        <v>122</v>
      </c>
    </row>
    <row r="7" spans="1:3" ht="15.05" customHeight="1" x14ac:dyDescent="0.25">
      <c r="A7" s="302" t="s">
        <v>6263</v>
      </c>
      <c r="B7" s="310" t="s">
        <v>697</v>
      </c>
      <c r="C7" s="311">
        <v>20000</v>
      </c>
    </row>
    <row r="8" spans="1:3" ht="15.05" customHeight="1" x14ac:dyDescent="0.25">
      <c r="A8" s="302" t="s">
        <v>6203</v>
      </c>
      <c r="B8" s="310" t="s">
        <v>6111</v>
      </c>
      <c r="C8" s="311">
        <v>122</v>
      </c>
    </row>
    <row r="9" spans="1:3" ht="15.05" customHeight="1" x14ac:dyDescent="0.25">
      <c r="A9" s="302" t="s">
        <v>2713</v>
      </c>
      <c r="B9" s="310" t="s">
        <v>6107</v>
      </c>
      <c r="C9" s="311">
        <v>61519</v>
      </c>
    </row>
    <row r="10" spans="1:3" ht="15.05" customHeight="1" x14ac:dyDescent="0.25">
      <c r="A10" s="302" t="s">
        <v>6264</v>
      </c>
      <c r="B10" s="310" t="s">
        <v>6128</v>
      </c>
      <c r="C10" s="311">
        <v>27450</v>
      </c>
    </row>
    <row r="11" spans="1:3" ht="15.05" customHeight="1" x14ac:dyDescent="0.25">
      <c r="A11" s="302" t="s">
        <v>6265</v>
      </c>
      <c r="B11" s="310" t="s">
        <v>6128</v>
      </c>
      <c r="C11" s="311">
        <v>5000</v>
      </c>
    </row>
    <row r="12" spans="1:3" ht="15.05" customHeight="1" x14ac:dyDescent="0.25">
      <c r="A12" s="302" t="s">
        <v>6204</v>
      </c>
      <c r="B12" s="310" t="s">
        <v>6112</v>
      </c>
      <c r="C12" s="311">
        <v>45000</v>
      </c>
    </row>
    <row r="13" spans="1:3" ht="15.05" customHeight="1" x14ac:dyDescent="0.25">
      <c r="A13" s="302" t="s">
        <v>6266</v>
      </c>
      <c r="B13" s="310" t="s">
        <v>1778</v>
      </c>
      <c r="C13" s="311">
        <v>12747.84</v>
      </c>
    </row>
    <row r="14" spans="1:3" ht="15.05" customHeight="1" x14ac:dyDescent="0.25">
      <c r="A14" s="302" t="s">
        <v>6267</v>
      </c>
      <c r="B14" s="310" t="s">
        <v>6205</v>
      </c>
      <c r="C14" s="311">
        <v>30000</v>
      </c>
    </row>
    <row r="15" spans="1:3" ht="15.05" customHeight="1" x14ac:dyDescent="0.25">
      <c r="A15" s="302" t="s">
        <v>6268</v>
      </c>
      <c r="B15" s="310" t="s">
        <v>1779</v>
      </c>
      <c r="C15" s="311">
        <v>3409.5</v>
      </c>
    </row>
    <row r="16" spans="1:3" ht="15.05" customHeight="1" x14ac:dyDescent="0.25">
      <c r="A16" s="302" t="s">
        <v>6269</v>
      </c>
      <c r="B16" s="310" t="s">
        <v>156</v>
      </c>
      <c r="C16" s="311">
        <v>50000</v>
      </c>
    </row>
    <row r="17" spans="1:4" ht="15.05" customHeight="1" x14ac:dyDescent="0.25">
      <c r="A17" s="302" t="s">
        <v>6270</v>
      </c>
      <c r="B17" s="310" t="s">
        <v>697</v>
      </c>
      <c r="C17" s="311">
        <v>5200</v>
      </c>
    </row>
    <row r="18" spans="1:4" ht="15.05" customHeight="1" x14ac:dyDescent="0.25">
      <c r="A18" s="302" t="s">
        <v>6206</v>
      </c>
      <c r="B18" s="310" t="s">
        <v>6118</v>
      </c>
      <c r="C18" s="311">
        <v>10000</v>
      </c>
    </row>
    <row r="19" spans="1:4" ht="15.05" customHeight="1" x14ac:dyDescent="0.25">
      <c r="A19" s="302" t="s">
        <v>2254</v>
      </c>
      <c r="B19" s="310" t="s">
        <v>156</v>
      </c>
      <c r="C19" s="311">
        <v>3000</v>
      </c>
    </row>
    <row r="20" spans="1:4" ht="15.05" customHeight="1" x14ac:dyDescent="0.25">
      <c r="A20" s="302" t="s">
        <v>6271</v>
      </c>
      <c r="B20" s="310" t="s">
        <v>6121</v>
      </c>
      <c r="C20" s="311">
        <v>1000</v>
      </c>
    </row>
    <row r="21" spans="1:4" ht="15.05" customHeight="1" x14ac:dyDescent="0.25">
      <c r="A21" s="302" t="s">
        <v>6272</v>
      </c>
      <c r="B21" s="310" t="s">
        <v>6123</v>
      </c>
      <c r="C21" s="311">
        <v>3000</v>
      </c>
    </row>
    <row r="22" spans="1:4" ht="15.05" customHeight="1" x14ac:dyDescent="0.25">
      <c r="A22" s="302" t="s">
        <v>6273</v>
      </c>
      <c r="B22" s="310" t="s">
        <v>6105</v>
      </c>
      <c r="C22" s="311">
        <v>10000</v>
      </c>
    </row>
    <row r="23" spans="1:4" ht="15.05" customHeight="1" x14ac:dyDescent="0.25">
      <c r="A23" s="302" t="s">
        <v>6274</v>
      </c>
      <c r="B23" s="310" t="s">
        <v>6275</v>
      </c>
      <c r="C23" s="311">
        <v>9000</v>
      </c>
    </row>
    <row r="24" spans="1:4" ht="15.05" customHeight="1" x14ac:dyDescent="0.25">
      <c r="A24" s="302" t="s">
        <v>2203</v>
      </c>
      <c r="B24" s="310" t="s">
        <v>6118</v>
      </c>
      <c r="C24" s="311">
        <v>200</v>
      </c>
    </row>
    <row r="25" spans="1:4" ht="15.05" customHeight="1" x14ac:dyDescent="0.25">
      <c r="A25" s="302" t="s">
        <v>2188</v>
      </c>
      <c r="B25" s="310" t="s">
        <v>156</v>
      </c>
      <c r="C25" s="311">
        <v>728500</v>
      </c>
      <c r="D25" s="652"/>
    </row>
    <row r="26" spans="1:4" ht="15.05" customHeight="1" x14ac:dyDescent="0.25">
      <c r="A26" s="302" t="s">
        <v>2188</v>
      </c>
      <c r="B26" s="310" t="s">
        <v>6129</v>
      </c>
      <c r="C26" s="311">
        <v>95000</v>
      </c>
      <c r="D26" s="652"/>
    </row>
    <row r="27" spans="1:4" ht="15.05" customHeight="1" x14ac:dyDescent="0.25">
      <c r="A27" s="302" t="s">
        <v>2188</v>
      </c>
      <c r="B27" s="310" t="s">
        <v>6112</v>
      </c>
      <c r="C27" s="311">
        <v>250000</v>
      </c>
    </row>
    <row r="28" spans="1:4" ht="15.05" customHeight="1" x14ac:dyDescent="0.25">
      <c r="A28" s="302" t="s">
        <v>2188</v>
      </c>
      <c r="B28" s="310" t="s">
        <v>6106</v>
      </c>
      <c r="C28" s="311">
        <v>294999.99</v>
      </c>
      <c r="D28" s="652"/>
    </row>
    <row r="29" spans="1:4" ht="15.05" customHeight="1" x14ac:dyDescent="0.25">
      <c r="A29" s="302" t="s">
        <v>2188</v>
      </c>
      <c r="B29" s="310" t="s">
        <v>6120</v>
      </c>
      <c r="C29" s="311">
        <f>62700+35750</f>
        <v>98450</v>
      </c>
    </row>
    <row r="30" spans="1:4" ht="15.05" customHeight="1" x14ac:dyDescent="0.25">
      <c r="A30" s="302" t="s">
        <v>2188</v>
      </c>
      <c r="B30" s="310" t="s">
        <v>6107</v>
      </c>
      <c r="C30" s="311">
        <v>395986.05000000005</v>
      </c>
      <c r="D30" s="652"/>
    </row>
    <row r="31" spans="1:4" ht="15.05" customHeight="1" x14ac:dyDescent="0.25">
      <c r="A31" s="302" t="s">
        <v>6207</v>
      </c>
      <c r="B31" s="310" t="s">
        <v>6135</v>
      </c>
      <c r="C31" s="311">
        <v>1500</v>
      </c>
    </row>
    <row r="32" spans="1:4" ht="15.05" customHeight="1" x14ac:dyDescent="0.25">
      <c r="A32" s="302" t="s">
        <v>1459</v>
      </c>
      <c r="B32" s="310" t="s">
        <v>6275</v>
      </c>
      <c r="C32" s="311">
        <v>3000</v>
      </c>
    </row>
    <row r="33" spans="1:4" ht="15.05" customHeight="1" x14ac:dyDescent="0.25">
      <c r="A33" s="302" t="s">
        <v>6276</v>
      </c>
      <c r="B33" s="310" t="s">
        <v>697</v>
      </c>
      <c r="C33" s="311">
        <v>15000</v>
      </c>
    </row>
    <row r="34" spans="1:4" ht="15.05" customHeight="1" x14ac:dyDescent="0.25">
      <c r="A34" s="302" t="s">
        <v>6277</v>
      </c>
      <c r="B34" s="310" t="s">
        <v>6111</v>
      </c>
      <c r="C34" s="311">
        <f>2600+5000</f>
        <v>7600</v>
      </c>
    </row>
    <row r="35" spans="1:4" ht="15.05" customHeight="1" x14ac:dyDescent="0.25">
      <c r="A35" s="302" t="s">
        <v>2189</v>
      </c>
      <c r="B35" s="310" t="s">
        <v>697</v>
      </c>
      <c r="C35" s="311">
        <v>10000</v>
      </c>
    </row>
    <row r="36" spans="1:4" ht="15.05" customHeight="1" x14ac:dyDescent="0.25">
      <c r="A36" s="302" t="s">
        <v>1752</v>
      </c>
      <c r="B36" s="310" t="s">
        <v>6127</v>
      </c>
      <c r="C36" s="311">
        <v>86945.600000000006</v>
      </c>
      <c r="D36" s="652"/>
    </row>
    <row r="37" spans="1:4" ht="15.05" customHeight="1" x14ac:dyDescent="0.25">
      <c r="A37" s="302" t="s">
        <v>1752</v>
      </c>
      <c r="B37" s="310" t="s">
        <v>6111</v>
      </c>
      <c r="C37" s="311">
        <v>149734.09</v>
      </c>
      <c r="D37" s="652"/>
    </row>
    <row r="38" spans="1:4" ht="15.05" customHeight="1" x14ac:dyDescent="0.25">
      <c r="A38" s="302" t="s">
        <v>1752</v>
      </c>
      <c r="B38" s="310" t="s">
        <v>6115</v>
      </c>
      <c r="C38" s="311">
        <v>59500</v>
      </c>
    </row>
    <row r="39" spans="1:4" ht="15.05" customHeight="1" x14ac:dyDescent="0.25">
      <c r="A39" s="302" t="s">
        <v>1752</v>
      </c>
      <c r="B39" s="310" t="s">
        <v>6123</v>
      </c>
      <c r="C39" s="311">
        <v>32200</v>
      </c>
    </row>
    <row r="40" spans="1:4" ht="15.05" customHeight="1" x14ac:dyDescent="0.25">
      <c r="A40" s="302" t="s">
        <v>713</v>
      </c>
      <c r="B40" s="310" t="s">
        <v>1779</v>
      </c>
      <c r="C40" s="311">
        <v>39900</v>
      </c>
    </row>
    <row r="41" spans="1:4" ht="15.05" customHeight="1" x14ac:dyDescent="0.25">
      <c r="A41" s="302" t="s">
        <v>713</v>
      </c>
      <c r="B41" s="310" t="s">
        <v>6129</v>
      </c>
      <c r="C41" s="311">
        <v>25667</v>
      </c>
    </row>
    <row r="42" spans="1:4" ht="15.05" customHeight="1" x14ac:dyDescent="0.25">
      <c r="A42" s="302" t="s">
        <v>713</v>
      </c>
      <c r="B42" s="310" t="s">
        <v>697</v>
      </c>
      <c r="C42" s="311">
        <v>46152</v>
      </c>
    </row>
    <row r="43" spans="1:4" ht="15.05" customHeight="1" x14ac:dyDescent="0.25">
      <c r="A43" s="302" t="s">
        <v>2224</v>
      </c>
      <c r="B43" s="310" t="s">
        <v>6129</v>
      </c>
      <c r="C43" s="311">
        <v>38000</v>
      </c>
    </row>
    <row r="44" spans="1:4" ht="15.05" customHeight="1" x14ac:dyDescent="0.25">
      <c r="A44" s="302" t="s">
        <v>6278</v>
      </c>
      <c r="B44" s="310" t="s">
        <v>1788</v>
      </c>
      <c r="C44" s="311">
        <v>5140</v>
      </c>
    </row>
    <row r="45" spans="1:4" ht="15.05" customHeight="1" x14ac:dyDescent="0.25">
      <c r="A45" s="302" t="s">
        <v>6278</v>
      </c>
      <c r="B45" s="310" t="s">
        <v>1779</v>
      </c>
      <c r="C45" s="311">
        <v>2000</v>
      </c>
    </row>
    <row r="46" spans="1:4" ht="15.05" customHeight="1" x14ac:dyDescent="0.25">
      <c r="A46" s="302" t="s">
        <v>6278</v>
      </c>
      <c r="B46" s="310" t="s">
        <v>6128</v>
      </c>
      <c r="C46" s="311">
        <v>10000</v>
      </c>
    </row>
    <row r="47" spans="1:4" ht="15.05" customHeight="1" x14ac:dyDescent="0.25">
      <c r="A47" s="302" t="s">
        <v>6278</v>
      </c>
      <c r="B47" s="310" t="s">
        <v>6119</v>
      </c>
      <c r="C47" s="311">
        <v>26000</v>
      </c>
    </row>
    <row r="48" spans="1:4" ht="15.05" customHeight="1" x14ac:dyDescent="0.25">
      <c r="A48" s="302" t="s">
        <v>1546</v>
      </c>
      <c r="B48" s="310" t="s">
        <v>2156</v>
      </c>
      <c r="C48" s="311">
        <v>35000</v>
      </c>
    </row>
    <row r="49" spans="1:3" ht="15.05" customHeight="1" x14ac:dyDescent="0.25">
      <c r="A49" s="302" t="s">
        <v>1550</v>
      </c>
      <c r="B49" s="310" t="s">
        <v>6110</v>
      </c>
      <c r="C49" s="311">
        <v>73609.2</v>
      </c>
    </row>
    <row r="50" spans="1:3" ht="15.05" customHeight="1" x14ac:dyDescent="0.25">
      <c r="A50" s="302" t="s">
        <v>3880</v>
      </c>
      <c r="B50" s="310" t="s">
        <v>1779</v>
      </c>
      <c r="C50" s="311">
        <v>320000</v>
      </c>
    </row>
    <row r="51" spans="1:3" ht="15.05" customHeight="1" x14ac:dyDescent="0.25">
      <c r="A51" s="302" t="s">
        <v>2212</v>
      </c>
      <c r="B51" s="310" t="s">
        <v>697</v>
      </c>
      <c r="C51" s="311">
        <v>4507.82</v>
      </c>
    </row>
    <row r="52" spans="1:3" ht="15.05" customHeight="1" x14ac:dyDescent="0.25">
      <c r="A52" s="302" t="s">
        <v>6208</v>
      </c>
      <c r="B52" s="310" t="s">
        <v>6127</v>
      </c>
      <c r="C52" s="311">
        <v>15000</v>
      </c>
    </row>
    <row r="53" spans="1:3" ht="15.05" customHeight="1" x14ac:dyDescent="0.25">
      <c r="A53" s="302" t="s">
        <v>6209</v>
      </c>
      <c r="B53" s="310" t="s">
        <v>156</v>
      </c>
      <c r="C53" s="311">
        <v>3000</v>
      </c>
    </row>
    <row r="54" spans="1:3" ht="15.05" customHeight="1" x14ac:dyDescent="0.25">
      <c r="A54" s="302" t="s">
        <v>2199</v>
      </c>
      <c r="B54" s="310" t="s">
        <v>6118</v>
      </c>
      <c r="C54" s="311">
        <v>19000</v>
      </c>
    </row>
    <row r="55" spans="1:3" ht="15.05" customHeight="1" x14ac:dyDescent="0.25">
      <c r="A55" s="302" t="s">
        <v>6279</v>
      </c>
      <c r="B55" s="310" t="s">
        <v>6123</v>
      </c>
      <c r="C55" s="311">
        <v>341.3</v>
      </c>
    </row>
    <row r="56" spans="1:3" ht="15.05" customHeight="1" x14ac:dyDescent="0.25">
      <c r="A56" s="302" t="s">
        <v>6280</v>
      </c>
      <c r="B56" s="310" t="s">
        <v>6120</v>
      </c>
      <c r="C56" s="311">
        <v>9979</v>
      </c>
    </row>
    <row r="57" spans="1:3" ht="15.05" customHeight="1" x14ac:dyDescent="0.25">
      <c r="A57" s="302" t="s">
        <v>6281</v>
      </c>
      <c r="B57" s="310" t="s">
        <v>6129</v>
      </c>
      <c r="C57" s="311">
        <v>5000</v>
      </c>
    </row>
    <row r="58" spans="1:3" ht="15.05" customHeight="1" x14ac:dyDescent="0.25">
      <c r="A58" s="302" t="s">
        <v>6282</v>
      </c>
      <c r="B58" s="310" t="s">
        <v>1778</v>
      </c>
      <c r="C58" s="311">
        <v>3000</v>
      </c>
    </row>
    <row r="59" spans="1:3" ht="15.05" customHeight="1" x14ac:dyDescent="0.25">
      <c r="A59" s="302" t="s">
        <v>6210</v>
      </c>
      <c r="B59" s="310" t="s">
        <v>6211</v>
      </c>
      <c r="C59" s="311">
        <v>1000</v>
      </c>
    </row>
    <row r="60" spans="1:3" ht="15.05" customHeight="1" x14ac:dyDescent="0.25">
      <c r="A60" s="302" t="s">
        <v>6283</v>
      </c>
      <c r="B60" s="310" t="s">
        <v>6113</v>
      </c>
      <c r="C60" s="311">
        <v>9000</v>
      </c>
    </row>
    <row r="61" spans="1:3" ht="15.05" customHeight="1" x14ac:dyDescent="0.25">
      <c r="A61" s="302" t="s">
        <v>6284</v>
      </c>
      <c r="B61" s="310" t="s">
        <v>6128</v>
      </c>
      <c r="C61" s="311">
        <v>4000</v>
      </c>
    </row>
    <row r="62" spans="1:3" ht="15.05" customHeight="1" x14ac:dyDescent="0.25">
      <c r="A62" s="302" t="s">
        <v>6285</v>
      </c>
      <c r="B62" s="310" t="s">
        <v>6112</v>
      </c>
      <c r="C62" s="311">
        <v>2180</v>
      </c>
    </row>
    <row r="63" spans="1:3" ht="15.05" customHeight="1" x14ac:dyDescent="0.25">
      <c r="A63" s="302" t="s">
        <v>2167</v>
      </c>
      <c r="B63" s="310" t="s">
        <v>6116</v>
      </c>
      <c r="C63" s="311">
        <v>1998</v>
      </c>
    </row>
    <row r="64" spans="1:3" ht="15.05" customHeight="1" x14ac:dyDescent="0.25">
      <c r="A64" s="302" t="s">
        <v>2167</v>
      </c>
      <c r="B64" s="310" t="s">
        <v>6120</v>
      </c>
      <c r="C64" s="311">
        <v>998</v>
      </c>
    </row>
    <row r="65" spans="1:3" ht="15.05" customHeight="1" x14ac:dyDescent="0.25">
      <c r="A65" s="302" t="s">
        <v>6286</v>
      </c>
      <c r="B65" s="310" t="s">
        <v>6127</v>
      </c>
      <c r="C65" s="311">
        <v>170000</v>
      </c>
    </row>
    <row r="66" spans="1:3" ht="15.05" customHeight="1" x14ac:dyDescent="0.25">
      <c r="A66" s="302" t="s">
        <v>6287</v>
      </c>
      <c r="B66" s="310" t="s">
        <v>1779</v>
      </c>
      <c r="C66" s="311">
        <v>3409.5</v>
      </c>
    </row>
    <row r="67" spans="1:3" ht="15.05" customHeight="1" x14ac:dyDescent="0.25">
      <c r="A67" s="302" t="s">
        <v>6288</v>
      </c>
      <c r="B67" s="310" t="s">
        <v>6115</v>
      </c>
      <c r="C67" s="311">
        <v>5500</v>
      </c>
    </row>
    <row r="68" spans="1:3" ht="15.05" customHeight="1" x14ac:dyDescent="0.25">
      <c r="A68" s="302" t="s">
        <v>6289</v>
      </c>
      <c r="B68" s="310" t="s">
        <v>157</v>
      </c>
      <c r="C68" s="311">
        <v>18136.900000000001</v>
      </c>
    </row>
    <row r="69" spans="1:3" ht="15.05" customHeight="1" x14ac:dyDescent="0.25">
      <c r="A69" s="302" t="s">
        <v>2201</v>
      </c>
      <c r="B69" s="310" t="s">
        <v>6107</v>
      </c>
      <c r="C69" s="311">
        <v>3000</v>
      </c>
    </row>
    <row r="70" spans="1:3" ht="15.05" customHeight="1" x14ac:dyDescent="0.25">
      <c r="A70" s="302" t="s">
        <v>6212</v>
      </c>
      <c r="B70" s="310" t="s">
        <v>6107</v>
      </c>
      <c r="C70" s="311">
        <v>1480</v>
      </c>
    </row>
    <row r="71" spans="1:3" ht="15.05" customHeight="1" x14ac:dyDescent="0.25">
      <c r="A71" s="302" t="s">
        <v>6213</v>
      </c>
      <c r="B71" s="310" t="s">
        <v>6214</v>
      </c>
      <c r="C71" s="311">
        <v>300</v>
      </c>
    </row>
    <row r="72" spans="1:3" ht="15.05" customHeight="1" x14ac:dyDescent="0.25">
      <c r="A72" s="302" t="s">
        <v>6290</v>
      </c>
      <c r="B72" s="310" t="s">
        <v>6113</v>
      </c>
      <c r="C72" s="311">
        <v>270000</v>
      </c>
    </row>
    <row r="73" spans="1:3" ht="15.05" customHeight="1" x14ac:dyDescent="0.25">
      <c r="A73" s="302" t="s">
        <v>6291</v>
      </c>
      <c r="B73" s="310" t="s">
        <v>156</v>
      </c>
      <c r="C73" s="311">
        <v>15168</v>
      </c>
    </row>
    <row r="74" spans="1:3" ht="15.05" customHeight="1" x14ac:dyDescent="0.25">
      <c r="A74" s="302" t="s">
        <v>6291</v>
      </c>
      <c r="B74" s="310" t="s">
        <v>6112</v>
      </c>
      <c r="C74" s="311">
        <v>15168</v>
      </c>
    </row>
    <row r="75" spans="1:3" ht="15.05" customHeight="1" x14ac:dyDescent="0.25">
      <c r="A75" s="302" t="s">
        <v>6215</v>
      </c>
      <c r="B75" s="310" t="s">
        <v>6123</v>
      </c>
      <c r="C75" s="311">
        <v>30000</v>
      </c>
    </row>
    <row r="76" spans="1:3" ht="15.05" customHeight="1" x14ac:dyDescent="0.25">
      <c r="A76" s="302" t="s">
        <v>6216</v>
      </c>
      <c r="B76" s="310" t="s">
        <v>1778</v>
      </c>
      <c r="C76" s="311">
        <v>2000</v>
      </c>
    </row>
    <row r="77" spans="1:3" ht="15.05" customHeight="1" x14ac:dyDescent="0.25">
      <c r="A77" s="302" t="s">
        <v>3604</v>
      </c>
      <c r="B77" s="310" t="s">
        <v>2186</v>
      </c>
      <c r="C77" s="311">
        <v>2000</v>
      </c>
    </row>
    <row r="78" spans="1:3" ht="15.05" customHeight="1" x14ac:dyDescent="0.25">
      <c r="A78" s="302" t="s">
        <v>2653</v>
      </c>
      <c r="B78" s="310" t="s">
        <v>1779</v>
      </c>
      <c r="C78" s="311">
        <v>1000</v>
      </c>
    </row>
    <row r="79" spans="1:3" ht="15.05" customHeight="1" x14ac:dyDescent="0.25">
      <c r="A79" s="302" t="s">
        <v>2196</v>
      </c>
      <c r="B79" s="310" t="s">
        <v>6106</v>
      </c>
      <c r="C79" s="311">
        <v>30000</v>
      </c>
    </row>
    <row r="80" spans="1:3" ht="15.05" customHeight="1" x14ac:dyDescent="0.25">
      <c r="A80" s="302" t="s">
        <v>6217</v>
      </c>
      <c r="B80" s="310" t="s">
        <v>6109</v>
      </c>
      <c r="C80" s="311">
        <v>2750</v>
      </c>
    </row>
    <row r="81" spans="1:4" ht="15.05" customHeight="1" x14ac:dyDescent="0.25">
      <c r="A81" s="302" t="s">
        <v>6218</v>
      </c>
      <c r="B81" s="310" t="s">
        <v>1778</v>
      </c>
      <c r="C81" s="311">
        <v>18000</v>
      </c>
    </row>
    <row r="82" spans="1:4" ht="15.05" customHeight="1" x14ac:dyDescent="0.25">
      <c r="A82" s="302" t="s">
        <v>2795</v>
      </c>
      <c r="B82" s="310" t="s">
        <v>6109</v>
      </c>
      <c r="C82" s="311">
        <v>46867.79</v>
      </c>
    </row>
    <row r="83" spans="1:4" ht="15.05" customHeight="1" x14ac:dyDescent="0.25">
      <c r="A83" s="302" t="s">
        <v>1453</v>
      </c>
      <c r="B83" s="310" t="s">
        <v>156</v>
      </c>
      <c r="C83" s="311">
        <v>29500</v>
      </c>
    </row>
    <row r="84" spans="1:4" ht="15.05" customHeight="1" x14ac:dyDescent="0.25">
      <c r="A84" s="302" t="s">
        <v>974</v>
      </c>
      <c r="B84" s="310" t="s">
        <v>6130</v>
      </c>
      <c r="C84" s="311">
        <v>5000</v>
      </c>
    </row>
    <row r="85" spans="1:4" ht="15.05" customHeight="1" x14ac:dyDescent="0.25">
      <c r="A85" s="302" t="s">
        <v>974</v>
      </c>
      <c r="B85" s="310" t="s">
        <v>1779</v>
      </c>
      <c r="C85" s="311">
        <v>15006</v>
      </c>
    </row>
    <row r="86" spans="1:4" ht="15.05" customHeight="1" x14ac:dyDescent="0.25">
      <c r="A86" s="302" t="s">
        <v>974</v>
      </c>
      <c r="B86" s="310" t="s">
        <v>6109</v>
      </c>
      <c r="C86" s="311">
        <v>39000</v>
      </c>
    </row>
    <row r="87" spans="1:4" ht="15.05" customHeight="1" x14ac:dyDescent="0.25">
      <c r="A87" s="302" t="s">
        <v>6292</v>
      </c>
      <c r="B87" s="310" t="s">
        <v>1778</v>
      </c>
      <c r="C87" s="311">
        <v>2979.53</v>
      </c>
    </row>
    <row r="88" spans="1:4" ht="15.05" customHeight="1" x14ac:dyDescent="0.25">
      <c r="A88" s="302" t="s">
        <v>2245</v>
      </c>
      <c r="B88" s="310" t="s">
        <v>6116</v>
      </c>
      <c r="C88" s="311">
        <v>13000</v>
      </c>
    </row>
    <row r="89" spans="1:4" ht="15.05" customHeight="1" x14ac:dyDescent="0.25">
      <c r="A89" s="302" t="s">
        <v>6219</v>
      </c>
      <c r="B89" s="310" t="s">
        <v>6110</v>
      </c>
      <c r="C89" s="311">
        <v>2647.99</v>
      </c>
    </row>
    <row r="90" spans="1:4" ht="15.05" customHeight="1" x14ac:dyDescent="0.25">
      <c r="A90" s="302" t="s">
        <v>3849</v>
      </c>
      <c r="B90" s="310" t="s">
        <v>6103</v>
      </c>
      <c r="C90" s="311">
        <v>30400</v>
      </c>
    </row>
    <row r="91" spans="1:4" ht="15.05" customHeight="1" x14ac:dyDescent="0.25">
      <c r="A91" s="302" t="s">
        <v>6220</v>
      </c>
      <c r="B91" s="310" t="s">
        <v>6103</v>
      </c>
      <c r="C91" s="311">
        <v>24000</v>
      </c>
    </row>
    <row r="92" spans="1:4" ht="15.05" customHeight="1" x14ac:dyDescent="0.25">
      <c r="A92" s="302" t="s">
        <v>2252</v>
      </c>
      <c r="B92" s="310" t="s">
        <v>6116</v>
      </c>
      <c r="C92" s="311">
        <v>14705</v>
      </c>
    </row>
    <row r="93" spans="1:4" ht="15.05" customHeight="1" x14ac:dyDescent="0.25">
      <c r="A93" s="302" t="s">
        <v>2252</v>
      </c>
      <c r="B93" s="310" t="s">
        <v>6128</v>
      </c>
      <c r="C93" s="311">
        <v>17000</v>
      </c>
    </row>
    <row r="94" spans="1:4" ht="15.05" customHeight="1" x14ac:dyDescent="0.25">
      <c r="A94" s="302" t="s">
        <v>6293</v>
      </c>
      <c r="B94" s="310" t="s">
        <v>6110</v>
      </c>
      <c r="C94" s="311">
        <v>56500</v>
      </c>
      <c r="D94" s="652"/>
    </row>
    <row r="95" spans="1:4" ht="15.05" customHeight="1" x14ac:dyDescent="0.25">
      <c r="A95" s="302" t="s">
        <v>6293</v>
      </c>
      <c r="B95" s="310" t="s">
        <v>6120</v>
      </c>
      <c r="C95" s="311">
        <v>7500</v>
      </c>
    </row>
    <row r="96" spans="1:4" ht="15.05" customHeight="1" x14ac:dyDescent="0.25">
      <c r="A96" s="302" t="s">
        <v>6294</v>
      </c>
      <c r="B96" s="310" t="s">
        <v>6116</v>
      </c>
      <c r="C96" s="311">
        <v>21071</v>
      </c>
    </row>
    <row r="97" spans="1:3" ht="15.05" customHeight="1" x14ac:dyDescent="0.25">
      <c r="A97" s="302" t="s">
        <v>1374</v>
      </c>
      <c r="B97" s="310" t="s">
        <v>6126</v>
      </c>
      <c r="C97" s="311">
        <v>11613.69</v>
      </c>
    </row>
    <row r="98" spans="1:3" ht="15.05" customHeight="1" x14ac:dyDescent="0.25">
      <c r="A98" s="302" t="s">
        <v>6221</v>
      </c>
      <c r="B98" s="310" t="s">
        <v>6118</v>
      </c>
      <c r="C98" s="311">
        <v>20000</v>
      </c>
    </row>
    <row r="99" spans="1:3" ht="15.05" customHeight="1" x14ac:dyDescent="0.25">
      <c r="A99" s="302" t="s">
        <v>6295</v>
      </c>
      <c r="B99" s="310" t="s">
        <v>6106</v>
      </c>
      <c r="C99" s="311">
        <v>10000</v>
      </c>
    </row>
    <row r="100" spans="1:3" ht="15.05" customHeight="1" x14ac:dyDescent="0.25">
      <c r="A100" s="302" t="s">
        <v>6296</v>
      </c>
      <c r="B100" s="310" t="s">
        <v>6128</v>
      </c>
      <c r="C100" s="311">
        <v>150</v>
      </c>
    </row>
    <row r="101" spans="1:3" ht="15.05" customHeight="1" x14ac:dyDescent="0.25">
      <c r="A101" s="302" t="s">
        <v>6222</v>
      </c>
      <c r="B101" s="310" t="s">
        <v>6129</v>
      </c>
      <c r="C101" s="311">
        <v>20000</v>
      </c>
    </row>
    <row r="102" spans="1:3" ht="15.05" customHeight="1" x14ac:dyDescent="0.25">
      <c r="A102" s="302" t="s">
        <v>6223</v>
      </c>
      <c r="B102" s="310" t="s">
        <v>6128</v>
      </c>
      <c r="C102" s="311">
        <v>1000</v>
      </c>
    </row>
    <row r="103" spans="1:3" ht="15.05" customHeight="1" x14ac:dyDescent="0.25">
      <c r="A103" s="302" t="s">
        <v>1100</v>
      </c>
      <c r="B103" s="310" t="s">
        <v>1778</v>
      </c>
      <c r="C103" s="311">
        <v>1000</v>
      </c>
    </row>
    <row r="104" spans="1:3" ht="15.05" customHeight="1" x14ac:dyDescent="0.25">
      <c r="A104" s="302" t="s">
        <v>1100</v>
      </c>
      <c r="B104" s="310" t="s">
        <v>6119</v>
      </c>
      <c r="C104" s="311">
        <v>12000</v>
      </c>
    </row>
    <row r="105" spans="1:3" ht="15.05" customHeight="1" x14ac:dyDescent="0.25">
      <c r="A105" s="302" t="s">
        <v>2202</v>
      </c>
      <c r="B105" s="310" t="s">
        <v>6118</v>
      </c>
      <c r="C105" s="311">
        <v>1200</v>
      </c>
    </row>
    <row r="106" spans="1:3" ht="15.05" customHeight="1" x14ac:dyDescent="0.25">
      <c r="A106" s="302" t="s">
        <v>6297</v>
      </c>
      <c r="B106" s="310" t="s">
        <v>6129</v>
      </c>
      <c r="C106" s="311">
        <v>18333.330000000002</v>
      </c>
    </row>
    <row r="107" spans="1:3" ht="15.05" customHeight="1" x14ac:dyDescent="0.25">
      <c r="A107" s="302" t="s">
        <v>6298</v>
      </c>
      <c r="B107" s="310" t="s">
        <v>6109</v>
      </c>
      <c r="C107" s="311">
        <v>195300</v>
      </c>
    </row>
    <row r="108" spans="1:3" ht="15.05" customHeight="1" x14ac:dyDescent="0.25">
      <c r="A108" s="302" t="s">
        <v>6224</v>
      </c>
      <c r="B108" s="310" t="s">
        <v>6115</v>
      </c>
      <c r="C108" s="311">
        <v>480</v>
      </c>
    </row>
    <row r="109" spans="1:3" ht="15.05" customHeight="1" x14ac:dyDescent="0.25">
      <c r="A109" s="302" t="s">
        <v>6299</v>
      </c>
      <c r="B109" s="310" t="s">
        <v>156</v>
      </c>
      <c r="C109" s="311">
        <v>10000</v>
      </c>
    </row>
    <row r="110" spans="1:3" ht="15.05" customHeight="1" x14ac:dyDescent="0.25">
      <c r="A110" s="302" t="s">
        <v>6225</v>
      </c>
      <c r="B110" s="310" t="s">
        <v>6106</v>
      </c>
      <c r="C110" s="311">
        <v>12000</v>
      </c>
    </row>
    <row r="111" spans="1:3" ht="15.05" customHeight="1" x14ac:dyDescent="0.25">
      <c r="A111" s="302" t="s">
        <v>2193</v>
      </c>
      <c r="B111" s="310" t="s">
        <v>6099</v>
      </c>
      <c r="C111" s="311">
        <v>26668.74</v>
      </c>
    </row>
    <row r="112" spans="1:3" ht="15.05" customHeight="1" x14ac:dyDescent="0.25">
      <c r="A112" s="302" t="s">
        <v>2193</v>
      </c>
      <c r="B112" s="310" t="s">
        <v>156</v>
      </c>
      <c r="C112" s="311">
        <v>640.25</v>
      </c>
    </row>
    <row r="113" spans="1:4" ht="15.05" customHeight="1" x14ac:dyDescent="0.25">
      <c r="A113" s="302" t="s">
        <v>2193</v>
      </c>
      <c r="B113" s="310" t="s">
        <v>6109</v>
      </c>
      <c r="C113" s="311">
        <v>16000</v>
      </c>
    </row>
    <row r="114" spans="1:4" ht="15.05" customHeight="1" x14ac:dyDescent="0.25">
      <c r="A114" s="302" t="s">
        <v>2193</v>
      </c>
      <c r="B114" s="310" t="s">
        <v>6110</v>
      </c>
      <c r="C114" s="311">
        <v>78200</v>
      </c>
      <c r="D114" s="652"/>
    </row>
    <row r="115" spans="1:4" ht="15.05" customHeight="1" x14ac:dyDescent="0.25">
      <c r="A115" s="302" t="s">
        <v>2193</v>
      </c>
      <c r="B115" s="310" t="s">
        <v>6300</v>
      </c>
      <c r="C115" s="311">
        <v>14000</v>
      </c>
    </row>
    <row r="116" spans="1:4" ht="15.05" customHeight="1" x14ac:dyDescent="0.25">
      <c r="A116" s="302" t="s">
        <v>2882</v>
      </c>
      <c r="B116" s="310" t="s">
        <v>6110</v>
      </c>
      <c r="C116" s="311">
        <f>51735.39+10085.07</f>
        <v>61820.46</v>
      </c>
    </row>
    <row r="117" spans="1:4" s="656" customFormat="1" ht="15.05" customHeight="1" x14ac:dyDescent="0.25">
      <c r="A117" s="302" t="s">
        <v>6301</v>
      </c>
      <c r="B117" s="310" t="s">
        <v>1778</v>
      </c>
      <c r="C117" s="311">
        <v>17500</v>
      </c>
    </row>
    <row r="118" spans="1:4" ht="15.05" customHeight="1" x14ac:dyDescent="0.25">
      <c r="A118" s="302" t="s">
        <v>6226</v>
      </c>
      <c r="B118" s="310" t="s">
        <v>6123</v>
      </c>
      <c r="C118" s="311">
        <v>55000</v>
      </c>
    </row>
    <row r="119" spans="1:4" ht="15.05" customHeight="1" x14ac:dyDescent="0.25">
      <c r="A119" s="302" t="s">
        <v>6302</v>
      </c>
      <c r="B119" s="310" t="s">
        <v>1779</v>
      </c>
      <c r="C119" s="311">
        <v>30000</v>
      </c>
    </row>
    <row r="120" spans="1:4" ht="15.05" customHeight="1" x14ac:dyDescent="0.25">
      <c r="A120" s="302" t="s">
        <v>6303</v>
      </c>
      <c r="B120" s="310" t="s">
        <v>6106</v>
      </c>
      <c r="C120" s="311">
        <v>3000</v>
      </c>
    </row>
    <row r="121" spans="1:4" ht="15.05" customHeight="1" x14ac:dyDescent="0.25">
      <c r="A121" s="302" t="s">
        <v>2266</v>
      </c>
      <c r="B121" s="310" t="s">
        <v>6116</v>
      </c>
      <c r="C121" s="311">
        <v>8000</v>
      </c>
    </row>
    <row r="122" spans="1:4" ht="15.05" customHeight="1" x14ac:dyDescent="0.25">
      <c r="A122" s="302" t="s">
        <v>6304</v>
      </c>
      <c r="B122" s="310" t="s">
        <v>156</v>
      </c>
      <c r="C122" s="311">
        <v>11800</v>
      </c>
    </row>
    <row r="123" spans="1:4" ht="15.05" customHeight="1" x14ac:dyDescent="0.25">
      <c r="A123" s="302" t="s">
        <v>3926</v>
      </c>
      <c r="B123" s="310" t="s">
        <v>6115</v>
      </c>
      <c r="C123" s="311">
        <v>1500</v>
      </c>
    </row>
    <row r="124" spans="1:4" ht="15.05" customHeight="1" x14ac:dyDescent="0.25">
      <c r="A124" s="302" t="s">
        <v>2236</v>
      </c>
      <c r="B124" s="310" t="s">
        <v>6113</v>
      </c>
      <c r="C124" s="311">
        <v>8.26</v>
      </c>
    </row>
    <row r="125" spans="1:4" ht="15.05" customHeight="1" x14ac:dyDescent="0.25">
      <c r="A125" s="302" t="s">
        <v>1735</v>
      </c>
      <c r="B125" s="310" t="s">
        <v>6112</v>
      </c>
      <c r="C125" s="311">
        <f>53000+45000</f>
        <v>98000</v>
      </c>
    </row>
    <row r="126" spans="1:4" ht="15.05" customHeight="1" x14ac:dyDescent="0.25">
      <c r="A126" s="302" t="s">
        <v>1735</v>
      </c>
      <c r="B126" s="310" t="s">
        <v>6128</v>
      </c>
      <c r="C126" s="311">
        <v>4800</v>
      </c>
    </row>
    <row r="127" spans="1:4" ht="15.05" customHeight="1" x14ac:dyDescent="0.25">
      <c r="A127" s="302" t="s">
        <v>1735</v>
      </c>
      <c r="B127" s="310" t="s">
        <v>6106</v>
      </c>
      <c r="C127" s="311">
        <v>839100</v>
      </c>
      <c r="D127" s="652"/>
    </row>
    <row r="128" spans="1:4" ht="15.05" customHeight="1" x14ac:dyDescent="0.25">
      <c r="A128" s="302" t="s">
        <v>6386</v>
      </c>
      <c r="B128" s="310" t="s">
        <v>6107</v>
      </c>
      <c r="C128" s="311">
        <v>300</v>
      </c>
    </row>
    <row r="129" spans="1:4" ht="15.05" customHeight="1" x14ac:dyDescent="0.25">
      <c r="A129" s="302" t="s">
        <v>6227</v>
      </c>
      <c r="B129" s="310" t="s">
        <v>6112</v>
      </c>
      <c r="C129" s="311">
        <f>9735+9735</f>
        <v>19470</v>
      </c>
    </row>
    <row r="130" spans="1:4" ht="15.05" customHeight="1" x14ac:dyDescent="0.25">
      <c r="A130" s="302" t="s">
        <v>6228</v>
      </c>
      <c r="B130" s="310" t="s">
        <v>6105</v>
      </c>
      <c r="C130" s="311">
        <v>22752</v>
      </c>
    </row>
    <row r="131" spans="1:4" ht="15.05" customHeight="1" x14ac:dyDescent="0.25">
      <c r="A131" s="302" t="s">
        <v>2238</v>
      </c>
      <c r="B131" s="310" t="s">
        <v>6113</v>
      </c>
      <c r="C131" s="311">
        <v>47500</v>
      </c>
    </row>
    <row r="132" spans="1:4" ht="15.05" customHeight="1" x14ac:dyDescent="0.25">
      <c r="A132" s="302" t="s">
        <v>2238</v>
      </c>
      <c r="B132" s="310" t="s">
        <v>6119</v>
      </c>
      <c r="C132" s="311">
        <v>5000</v>
      </c>
    </row>
    <row r="133" spans="1:4" ht="15.05" customHeight="1" x14ac:dyDescent="0.25">
      <c r="A133" s="302" t="s">
        <v>2238</v>
      </c>
      <c r="B133" s="310" t="s">
        <v>6120</v>
      </c>
      <c r="C133" s="311">
        <v>75095</v>
      </c>
    </row>
    <row r="134" spans="1:4" ht="15.05" customHeight="1" x14ac:dyDescent="0.25">
      <c r="A134" s="302" t="s">
        <v>714</v>
      </c>
      <c r="B134" s="310" t="s">
        <v>6099</v>
      </c>
      <c r="C134" s="311">
        <f>14216.85+26220</f>
        <v>40436.85</v>
      </c>
    </row>
    <row r="135" spans="1:4" ht="15.05" customHeight="1" x14ac:dyDescent="0.25">
      <c r="A135" s="302" t="s">
        <v>714</v>
      </c>
      <c r="B135" s="310" t="s">
        <v>6387</v>
      </c>
      <c r="C135" s="311">
        <v>210000</v>
      </c>
    </row>
    <row r="136" spans="1:4" ht="15.05" customHeight="1" x14ac:dyDescent="0.25">
      <c r="A136" s="302" t="s">
        <v>714</v>
      </c>
      <c r="B136" s="310" t="s">
        <v>1778</v>
      </c>
      <c r="C136" s="311">
        <v>4760</v>
      </c>
    </row>
    <row r="137" spans="1:4" ht="15.05" customHeight="1" x14ac:dyDescent="0.25">
      <c r="A137" s="302" t="s">
        <v>714</v>
      </c>
      <c r="B137" s="310" t="s">
        <v>1779</v>
      </c>
      <c r="C137" s="311">
        <v>14000</v>
      </c>
    </row>
    <row r="138" spans="1:4" ht="15.05" customHeight="1" x14ac:dyDescent="0.25">
      <c r="A138" s="302" t="s">
        <v>714</v>
      </c>
      <c r="B138" s="310" t="s">
        <v>6110</v>
      </c>
      <c r="C138" s="311">
        <v>30000</v>
      </c>
    </row>
    <row r="139" spans="1:4" ht="15.05" customHeight="1" x14ac:dyDescent="0.25">
      <c r="A139" s="302" t="s">
        <v>714</v>
      </c>
      <c r="B139" s="310" t="s">
        <v>6128</v>
      </c>
      <c r="C139" s="311">
        <v>2500</v>
      </c>
    </row>
    <row r="140" spans="1:4" ht="15.05" customHeight="1" x14ac:dyDescent="0.25">
      <c r="A140" s="302" t="s">
        <v>714</v>
      </c>
      <c r="B140" s="310" t="s">
        <v>6105</v>
      </c>
      <c r="C140" s="311">
        <f>250000+250000</f>
        <v>500000</v>
      </c>
    </row>
    <row r="141" spans="1:4" ht="15.05" customHeight="1" x14ac:dyDescent="0.25">
      <c r="A141" s="302" t="s">
        <v>714</v>
      </c>
      <c r="B141" s="310" t="s">
        <v>6107</v>
      </c>
      <c r="C141" s="311">
        <v>176666.68</v>
      </c>
      <c r="D141" s="652"/>
    </row>
    <row r="142" spans="1:4" ht="15.05" customHeight="1" x14ac:dyDescent="0.25">
      <c r="A142" s="302" t="s">
        <v>714</v>
      </c>
      <c r="B142" s="310" t="s">
        <v>6104</v>
      </c>
      <c r="C142" s="311">
        <f>5950+8750</f>
        <v>14700</v>
      </c>
    </row>
    <row r="143" spans="1:4" ht="15.05" customHeight="1" x14ac:dyDescent="0.25">
      <c r="A143" s="302" t="s">
        <v>714</v>
      </c>
      <c r="B143" s="310" t="s">
        <v>1478</v>
      </c>
      <c r="C143" s="311">
        <f>4550+8750</f>
        <v>13300</v>
      </c>
    </row>
    <row r="144" spans="1:4" ht="15.05" customHeight="1" x14ac:dyDescent="0.25">
      <c r="A144" s="302" t="s">
        <v>714</v>
      </c>
      <c r="B144" s="310" t="s">
        <v>1783</v>
      </c>
      <c r="C144" s="311">
        <f>3155.46+10000</f>
        <v>13155.46</v>
      </c>
    </row>
    <row r="145" spans="1:4" ht="15.05" customHeight="1" x14ac:dyDescent="0.25">
      <c r="A145" s="302" t="s">
        <v>6229</v>
      </c>
      <c r="B145" s="310" t="s">
        <v>6230</v>
      </c>
      <c r="C145" s="311">
        <v>175000</v>
      </c>
    </row>
    <row r="146" spans="1:4" ht="15.05" customHeight="1" x14ac:dyDescent="0.25">
      <c r="A146" s="302" t="s">
        <v>694</v>
      </c>
      <c r="B146" s="310" t="s">
        <v>6110</v>
      </c>
      <c r="C146" s="311">
        <v>18000</v>
      </c>
    </row>
    <row r="147" spans="1:4" ht="15.05" customHeight="1" x14ac:dyDescent="0.25">
      <c r="A147" s="302" t="s">
        <v>6231</v>
      </c>
      <c r="B147" s="310" t="s">
        <v>6129</v>
      </c>
      <c r="C147" s="311">
        <v>24000</v>
      </c>
    </row>
    <row r="148" spans="1:4" ht="15.05" customHeight="1" x14ac:dyDescent="0.25">
      <c r="A148" s="302" t="s">
        <v>1737</v>
      </c>
      <c r="B148" s="310" t="s">
        <v>6107</v>
      </c>
      <c r="C148" s="311">
        <v>19940</v>
      </c>
    </row>
    <row r="149" spans="1:4" ht="15.05" customHeight="1" x14ac:dyDescent="0.25">
      <c r="A149" s="302" t="s">
        <v>6232</v>
      </c>
      <c r="B149" s="310" t="s">
        <v>6112</v>
      </c>
      <c r="C149" s="311">
        <v>3000</v>
      </c>
    </row>
    <row r="150" spans="1:4" ht="15.05" customHeight="1" x14ac:dyDescent="0.25">
      <c r="A150" s="302" t="s">
        <v>6233</v>
      </c>
      <c r="B150" s="310" t="s">
        <v>6112</v>
      </c>
      <c r="C150" s="311">
        <f>7500+7500</f>
        <v>15000</v>
      </c>
    </row>
    <row r="151" spans="1:4" ht="15.05" customHeight="1" x14ac:dyDescent="0.25">
      <c r="A151" s="302" t="s">
        <v>1738</v>
      </c>
      <c r="B151" s="310" t="s">
        <v>6113</v>
      </c>
      <c r="C151" s="311">
        <v>118625</v>
      </c>
      <c r="D151" s="652"/>
    </row>
    <row r="152" spans="1:4" ht="15.05" customHeight="1" x14ac:dyDescent="0.25">
      <c r="A152" s="302" t="s">
        <v>1738</v>
      </c>
      <c r="B152" s="310" t="s">
        <v>6106</v>
      </c>
      <c r="C152" s="311">
        <v>25000</v>
      </c>
    </row>
    <row r="153" spans="1:4" ht="15.05" customHeight="1" x14ac:dyDescent="0.25">
      <c r="A153" s="302" t="s">
        <v>2222</v>
      </c>
      <c r="B153" s="310" t="s">
        <v>6128</v>
      </c>
      <c r="C153" s="311">
        <v>15050.4</v>
      </c>
    </row>
    <row r="154" spans="1:4" ht="15.05" customHeight="1" x14ac:dyDescent="0.25">
      <c r="A154" s="302" t="s">
        <v>6234</v>
      </c>
      <c r="B154" s="310" t="s">
        <v>6214</v>
      </c>
      <c r="C154" s="311">
        <f>8000+300</f>
        <v>8300</v>
      </c>
    </row>
    <row r="155" spans="1:4" ht="15.05" customHeight="1" x14ac:dyDescent="0.25">
      <c r="A155" s="302" t="s">
        <v>1521</v>
      </c>
      <c r="B155" s="310" t="s">
        <v>6105</v>
      </c>
      <c r="C155" s="311">
        <f>143+25241</f>
        <v>25384</v>
      </c>
    </row>
    <row r="156" spans="1:4" ht="15.05" customHeight="1" x14ac:dyDescent="0.25">
      <c r="A156" s="302" t="s">
        <v>6388</v>
      </c>
      <c r="B156" s="310" t="s">
        <v>6107</v>
      </c>
      <c r="C156" s="311">
        <v>2900</v>
      </c>
    </row>
    <row r="157" spans="1:4" ht="15.05" customHeight="1" x14ac:dyDescent="0.25">
      <c r="A157" s="302" t="s">
        <v>6235</v>
      </c>
      <c r="B157" s="310" t="s">
        <v>156</v>
      </c>
      <c r="C157" s="311">
        <v>4500</v>
      </c>
    </row>
    <row r="158" spans="1:4" ht="15.05" customHeight="1" x14ac:dyDescent="0.25">
      <c r="A158" s="302" t="s">
        <v>2239</v>
      </c>
      <c r="B158" s="310" t="s">
        <v>1478</v>
      </c>
      <c r="C158" s="311">
        <v>7000</v>
      </c>
    </row>
    <row r="159" spans="1:4" ht="15.05" customHeight="1" x14ac:dyDescent="0.25">
      <c r="A159" s="302" t="s">
        <v>6236</v>
      </c>
      <c r="B159" s="310" t="s">
        <v>6112</v>
      </c>
      <c r="C159" s="311">
        <v>447960</v>
      </c>
    </row>
    <row r="160" spans="1:4" ht="15.05" customHeight="1" x14ac:dyDescent="0.25">
      <c r="A160" s="302" t="s">
        <v>6389</v>
      </c>
      <c r="B160" s="310" t="s">
        <v>6114</v>
      </c>
      <c r="C160" s="311">
        <v>3000</v>
      </c>
    </row>
    <row r="161" spans="1:3" ht="15.05" customHeight="1" x14ac:dyDescent="0.25">
      <c r="A161" s="302" t="s">
        <v>6390</v>
      </c>
      <c r="B161" s="310" t="s">
        <v>6107</v>
      </c>
      <c r="C161" s="311">
        <f>40000+20000</f>
        <v>60000</v>
      </c>
    </row>
    <row r="162" spans="1:3" ht="15.05" customHeight="1" x14ac:dyDescent="0.25">
      <c r="A162" s="302" t="s">
        <v>6237</v>
      </c>
      <c r="B162" s="310" t="s">
        <v>6113</v>
      </c>
      <c r="C162" s="311">
        <v>1787.39</v>
      </c>
    </row>
    <row r="163" spans="1:3" ht="15.05" customHeight="1" x14ac:dyDescent="0.25">
      <c r="A163" s="302" t="s">
        <v>2225</v>
      </c>
      <c r="B163" s="310" t="s">
        <v>6112</v>
      </c>
      <c r="C163" s="311">
        <v>230100</v>
      </c>
    </row>
    <row r="164" spans="1:3" ht="15.05" customHeight="1" x14ac:dyDescent="0.25">
      <c r="A164" s="302" t="s">
        <v>6238</v>
      </c>
      <c r="B164" s="310" t="s">
        <v>697</v>
      </c>
      <c r="C164" s="311">
        <v>376</v>
      </c>
    </row>
    <row r="165" spans="1:3" ht="15.05" customHeight="1" x14ac:dyDescent="0.25">
      <c r="A165" s="302" t="s">
        <v>2208</v>
      </c>
      <c r="B165" s="310" t="s">
        <v>6032</v>
      </c>
      <c r="C165" s="311">
        <v>0.01</v>
      </c>
    </row>
    <row r="166" spans="1:3" ht="15.05" customHeight="1" x14ac:dyDescent="0.25">
      <c r="A166" s="302" t="s">
        <v>2208</v>
      </c>
      <c r="B166" s="310" t="s">
        <v>6116</v>
      </c>
      <c r="C166" s="311">
        <v>0.1</v>
      </c>
    </row>
    <row r="167" spans="1:3" ht="15.05" customHeight="1" x14ac:dyDescent="0.25">
      <c r="A167" s="302" t="s">
        <v>3889</v>
      </c>
      <c r="B167" s="310" t="s">
        <v>6129</v>
      </c>
      <c r="C167" s="311">
        <v>1500</v>
      </c>
    </row>
    <row r="168" spans="1:3" ht="15.05" customHeight="1" x14ac:dyDescent="0.25">
      <c r="A168" s="302" t="s">
        <v>3889</v>
      </c>
      <c r="B168" s="310" t="s">
        <v>6128</v>
      </c>
      <c r="C168" s="311">
        <v>12000</v>
      </c>
    </row>
    <row r="169" spans="1:3" ht="15.05" customHeight="1" x14ac:dyDescent="0.25">
      <c r="A169" s="302" t="s">
        <v>3752</v>
      </c>
      <c r="B169" s="310" t="s">
        <v>6128</v>
      </c>
      <c r="C169" s="311">
        <f>5000+9800</f>
        <v>14800</v>
      </c>
    </row>
    <row r="170" spans="1:3" ht="15.05" customHeight="1" x14ac:dyDescent="0.25">
      <c r="A170" s="302" t="s">
        <v>6239</v>
      </c>
      <c r="B170" s="310" t="s">
        <v>6116</v>
      </c>
      <c r="C170" s="311">
        <v>18669.78</v>
      </c>
    </row>
    <row r="171" spans="1:3" ht="15.05" customHeight="1" x14ac:dyDescent="0.25">
      <c r="A171" s="302" t="s">
        <v>6391</v>
      </c>
      <c r="B171" s="310" t="s">
        <v>6116</v>
      </c>
      <c r="C171" s="311">
        <v>23076</v>
      </c>
    </row>
    <row r="172" spans="1:3" ht="15.05" customHeight="1" x14ac:dyDescent="0.25">
      <c r="A172" s="302" t="s">
        <v>2734</v>
      </c>
      <c r="B172" s="310" t="s">
        <v>6112</v>
      </c>
      <c r="C172" s="311">
        <v>12693.85</v>
      </c>
    </row>
    <row r="173" spans="1:3" ht="15.05" customHeight="1" x14ac:dyDescent="0.25">
      <c r="A173" s="302" t="s">
        <v>6392</v>
      </c>
      <c r="B173" s="310" t="s">
        <v>1779</v>
      </c>
      <c r="C173" s="311">
        <v>3658</v>
      </c>
    </row>
    <row r="174" spans="1:3" ht="15.05" customHeight="1" x14ac:dyDescent="0.25">
      <c r="A174" s="302" t="s">
        <v>6240</v>
      </c>
      <c r="B174" s="310" t="s">
        <v>156</v>
      </c>
      <c r="C174" s="311">
        <v>95000</v>
      </c>
    </row>
    <row r="175" spans="1:3" ht="15.05" customHeight="1" x14ac:dyDescent="0.25">
      <c r="A175" s="302" t="s">
        <v>6393</v>
      </c>
      <c r="B175" s="310" t="s">
        <v>6108</v>
      </c>
      <c r="C175" s="311">
        <v>12000</v>
      </c>
    </row>
    <row r="176" spans="1:3" ht="15.05" customHeight="1" x14ac:dyDescent="0.25">
      <c r="A176" s="302" t="s">
        <v>2716</v>
      </c>
      <c r="B176" s="310" t="s">
        <v>6112</v>
      </c>
      <c r="C176" s="311">
        <v>5304</v>
      </c>
    </row>
    <row r="177" spans="1:4" ht="15.05" customHeight="1" x14ac:dyDescent="0.25">
      <c r="A177" s="302" t="s">
        <v>6241</v>
      </c>
      <c r="B177" s="310" t="s">
        <v>2186</v>
      </c>
      <c r="C177" s="311">
        <v>2000</v>
      </c>
    </row>
    <row r="178" spans="1:4" ht="15.05" customHeight="1" x14ac:dyDescent="0.25">
      <c r="A178" s="302" t="s">
        <v>6158</v>
      </c>
      <c r="B178" s="310" t="s">
        <v>6122</v>
      </c>
      <c r="C178" s="311">
        <v>1000</v>
      </c>
    </row>
    <row r="179" spans="1:4" ht="15.05" customHeight="1" x14ac:dyDescent="0.25">
      <c r="A179" s="302" t="s">
        <v>5998</v>
      </c>
      <c r="B179" s="310" t="s">
        <v>2157</v>
      </c>
      <c r="C179" s="311">
        <f>100000+50000</f>
        <v>150000</v>
      </c>
    </row>
    <row r="180" spans="1:4" ht="15.05" customHeight="1" x14ac:dyDescent="0.25">
      <c r="A180" s="302" t="s">
        <v>5998</v>
      </c>
      <c r="B180" s="310" t="s">
        <v>6113</v>
      </c>
      <c r="C180" s="311">
        <f>57560+100000</f>
        <v>157560</v>
      </c>
      <c r="D180" s="652"/>
    </row>
    <row r="181" spans="1:4" ht="15.05" customHeight="1" x14ac:dyDescent="0.25">
      <c r="A181" s="302" t="s">
        <v>6394</v>
      </c>
      <c r="B181" s="310" t="s">
        <v>6112</v>
      </c>
      <c r="C181" s="311">
        <f>2000+8000</f>
        <v>10000</v>
      </c>
    </row>
    <row r="182" spans="1:4" ht="15.05" customHeight="1" x14ac:dyDescent="0.25">
      <c r="A182" s="302" t="s">
        <v>695</v>
      </c>
      <c r="B182" s="310" t="s">
        <v>6107</v>
      </c>
      <c r="C182" s="311">
        <v>248439.71</v>
      </c>
      <c r="D182" s="652"/>
    </row>
    <row r="183" spans="1:4" ht="15.05" customHeight="1" x14ac:dyDescent="0.25">
      <c r="A183" s="302" t="s">
        <v>1741</v>
      </c>
      <c r="B183" s="310" t="s">
        <v>156</v>
      </c>
      <c r="C183" s="311">
        <v>41000</v>
      </c>
    </row>
    <row r="184" spans="1:4" ht="15.05" customHeight="1" x14ac:dyDescent="0.25">
      <c r="A184" s="302" t="s">
        <v>1467</v>
      </c>
      <c r="B184" s="310" t="s">
        <v>6114</v>
      </c>
      <c r="C184" s="311">
        <f>16500+7700</f>
        <v>24200</v>
      </c>
    </row>
    <row r="185" spans="1:4" ht="15.05" customHeight="1" x14ac:dyDescent="0.25">
      <c r="A185" s="302" t="s">
        <v>6185</v>
      </c>
      <c r="B185" s="310" t="s">
        <v>6123</v>
      </c>
      <c r="C185" s="311">
        <v>8000</v>
      </c>
    </row>
    <row r="186" spans="1:4" ht="15.05" customHeight="1" x14ac:dyDescent="0.25">
      <c r="A186" s="302" t="s">
        <v>6242</v>
      </c>
      <c r="B186" s="310" t="s">
        <v>6115</v>
      </c>
      <c r="C186" s="311">
        <v>1800</v>
      </c>
    </row>
    <row r="187" spans="1:4" ht="15.05" customHeight="1" x14ac:dyDescent="0.25">
      <c r="A187" s="302" t="s">
        <v>6395</v>
      </c>
      <c r="B187" s="310" t="s">
        <v>6128</v>
      </c>
      <c r="C187" s="311">
        <v>20000</v>
      </c>
    </row>
    <row r="188" spans="1:4" ht="15.05" customHeight="1" x14ac:dyDescent="0.25">
      <c r="A188" s="302" t="s">
        <v>6243</v>
      </c>
      <c r="B188" s="310" t="s">
        <v>6123</v>
      </c>
      <c r="C188" s="311">
        <v>3500</v>
      </c>
    </row>
    <row r="189" spans="1:4" ht="15.05" customHeight="1" x14ac:dyDescent="0.25">
      <c r="A189" s="302" t="s">
        <v>6396</v>
      </c>
      <c r="B189" s="310" t="s">
        <v>6116</v>
      </c>
      <c r="C189" s="311">
        <v>24999</v>
      </c>
    </row>
    <row r="190" spans="1:4" ht="15.05" customHeight="1" x14ac:dyDescent="0.25">
      <c r="A190" s="302" t="s">
        <v>2242</v>
      </c>
      <c r="B190" s="310" t="s">
        <v>697</v>
      </c>
      <c r="C190" s="311">
        <v>4000</v>
      </c>
    </row>
    <row r="191" spans="1:4" ht="15.05" customHeight="1" x14ac:dyDescent="0.25">
      <c r="A191" s="302" t="s">
        <v>6244</v>
      </c>
      <c r="B191" s="310" t="s">
        <v>6115</v>
      </c>
      <c r="C191" s="311">
        <v>160</v>
      </c>
    </row>
    <row r="192" spans="1:4" ht="15.05" customHeight="1" x14ac:dyDescent="0.25">
      <c r="A192" s="302" t="s">
        <v>6397</v>
      </c>
      <c r="B192" s="310" t="s">
        <v>6121</v>
      </c>
      <c r="C192" s="311">
        <v>4000</v>
      </c>
    </row>
    <row r="193" spans="1:4" ht="15.05" customHeight="1" x14ac:dyDescent="0.25">
      <c r="A193" s="302" t="s">
        <v>6245</v>
      </c>
      <c r="B193" s="310" t="s">
        <v>6111</v>
      </c>
      <c r="C193" s="311">
        <v>122</v>
      </c>
    </row>
    <row r="194" spans="1:4" ht="15.05" customHeight="1" x14ac:dyDescent="0.25">
      <c r="A194" s="302" t="s">
        <v>6398</v>
      </c>
      <c r="B194" s="310" t="s">
        <v>6116</v>
      </c>
      <c r="C194" s="311">
        <v>9975</v>
      </c>
    </row>
    <row r="195" spans="1:4" ht="15.05" customHeight="1" x14ac:dyDescent="0.25">
      <c r="A195" s="302" t="s">
        <v>6399</v>
      </c>
      <c r="B195" s="310" t="s">
        <v>6128</v>
      </c>
      <c r="C195" s="311">
        <v>2000</v>
      </c>
    </row>
    <row r="196" spans="1:4" ht="15.05" customHeight="1" x14ac:dyDescent="0.25">
      <c r="A196" s="302" t="s">
        <v>6412</v>
      </c>
      <c r="B196" s="310" t="s">
        <v>6129</v>
      </c>
      <c r="C196" s="311">
        <v>82333</v>
      </c>
      <c r="D196" s="652"/>
    </row>
    <row r="197" spans="1:4" ht="15.05" customHeight="1" x14ac:dyDescent="0.25">
      <c r="A197" s="302" t="s">
        <v>6412</v>
      </c>
      <c r="B197" s="310" t="s">
        <v>6107</v>
      </c>
      <c r="C197" s="311">
        <f>23076+120000</f>
        <v>143076</v>
      </c>
    </row>
    <row r="198" spans="1:4" ht="15.05" customHeight="1" x14ac:dyDescent="0.25">
      <c r="A198" s="302" t="s">
        <v>2270</v>
      </c>
      <c r="B198" s="310" t="s">
        <v>6116</v>
      </c>
      <c r="C198" s="311">
        <f>62114.62+93080.98</f>
        <v>155195.6</v>
      </c>
    </row>
    <row r="199" spans="1:4" ht="15.05" customHeight="1" x14ac:dyDescent="0.25">
      <c r="A199" s="302" t="s">
        <v>6413</v>
      </c>
      <c r="B199" s="310" t="s">
        <v>6113</v>
      </c>
      <c r="C199" s="311">
        <v>5000</v>
      </c>
    </row>
    <row r="200" spans="1:4" ht="15.05" customHeight="1" x14ac:dyDescent="0.25">
      <c r="A200" s="302" t="s">
        <v>6246</v>
      </c>
      <c r="B200" s="310" t="s">
        <v>6106</v>
      </c>
      <c r="C200" s="311">
        <f>29000+29380</f>
        <v>58380</v>
      </c>
    </row>
    <row r="201" spans="1:4" ht="15.05" customHeight="1" x14ac:dyDescent="0.25">
      <c r="A201" s="302" t="s">
        <v>6247</v>
      </c>
      <c r="B201" s="310" t="s">
        <v>6108</v>
      </c>
      <c r="C201" s="311">
        <v>6000</v>
      </c>
    </row>
    <row r="202" spans="1:4" ht="15.05" customHeight="1" x14ac:dyDescent="0.25">
      <c r="A202" s="302" t="s">
        <v>2257</v>
      </c>
      <c r="B202" s="310" t="s">
        <v>6116</v>
      </c>
      <c r="C202" s="311">
        <v>163000</v>
      </c>
    </row>
    <row r="203" spans="1:4" ht="15.05" customHeight="1" x14ac:dyDescent="0.25">
      <c r="A203" s="302" t="s">
        <v>6400</v>
      </c>
      <c r="B203" s="310" t="s">
        <v>157</v>
      </c>
      <c r="C203" s="311">
        <v>8004</v>
      </c>
    </row>
    <row r="204" spans="1:4" ht="15.05" customHeight="1" x14ac:dyDescent="0.25">
      <c r="A204" s="302" t="s">
        <v>6401</v>
      </c>
      <c r="B204" s="310" t="s">
        <v>6248</v>
      </c>
      <c r="C204" s="311">
        <v>2000</v>
      </c>
    </row>
    <row r="205" spans="1:4" ht="15.05" customHeight="1" x14ac:dyDescent="0.25">
      <c r="A205" s="302" t="s">
        <v>6414</v>
      </c>
      <c r="B205" s="310" t="s">
        <v>6123</v>
      </c>
      <c r="C205" s="311">
        <v>10000</v>
      </c>
    </row>
    <row r="206" spans="1:4" ht="15.05" customHeight="1" x14ac:dyDescent="0.25">
      <c r="A206" s="302" t="s">
        <v>2175</v>
      </c>
      <c r="B206" s="310" t="s">
        <v>6249</v>
      </c>
      <c r="C206" s="311">
        <v>10000</v>
      </c>
    </row>
    <row r="207" spans="1:4" ht="15.05" customHeight="1" x14ac:dyDescent="0.25">
      <c r="A207" s="302" t="s">
        <v>2175</v>
      </c>
      <c r="B207" s="310" t="s">
        <v>6130</v>
      </c>
      <c r="C207" s="311">
        <v>2500</v>
      </c>
    </row>
    <row r="208" spans="1:4" ht="15.05" customHeight="1" x14ac:dyDescent="0.25">
      <c r="A208" s="302" t="s">
        <v>2175</v>
      </c>
      <c r="B208" s="310" t="s">
        <v>1779</v>
      </c>
      <c r="C208" s="311">
        <v>3000</v>
      </c>
    </row>
    <row r="209" spans="1:4" ht="15.05" customHeight="1" x14ac:dyDescent="0.25">
      <c r="A209" s="302" t="s">
        <v>2175</v>
      </c>
      <c r="B209" s="310" t="s">
        <v>6104</v>
      </c>
      <c r="C209" s="311">
        <v>800</v>
      </c>
    </row>
    <row r="210" spans="1:4" ht="15.05" customHeight="1" x14ac:dyDescent="0.25">
      <c r="A210" s="302" t="s">
        <v>6250</v>
      </c>
      <c r="B210" s="310" t="s">
        <v>1779</v>
      </c>
      <c r="C210" s="311">
        <v>400</v>
      </c>
    </row>
    <row r="211" spans="1:4" ht="15.05" customHeight="1" x14ac:dyDescent="0.25">
      <c r="A211" s="302" t="s">
        <v>1742</v>
      </c>
      <c r="B211" s="310" t="s">
        <v>6111</v>
      </c>
      <c r="C211" s="311">
        <v>9000</v>
      </c>
    </row>
    <row r="212" spans="1:4" ht="15.05" customHeight="1" x14ac:dyDescent="0.25">
      <c r="A212" s="302" t="s">
        <v>2263</v>
      </c>
      <c r="B212" s="310" t="s">
        <v>6120</v>
      </c>
      <c r="C212" s="311">
        <v>2000</v>
      </c>
    </row>
    <row r="213" spans="1:4" ht="15.05" customHeight="1" x14ac:dyDescent="0.25">
      <c r="A213" s="302" t="s">
        <v>1548</v>
      </c>
      <c r="B213" s="310" t="s">
        <v>6123</v>
      </c>
      <c r="C213" s="311">
        <v>10000</v>
      </c>
    </row>
    <row r="214" spans="1:4" ht="15.05" customHeight="1" x14ac:dyDescent="0.25">
      <c r="A214" s="302" t="s">
        <v>3699</v>
      </c>
      <c r="B214" s="310" t="s">
        <v>2159</v>
      </c>
      <c r="C214" s="311">
        <v>7363</v>
      </c>
    </row>
    <row r="215" spans="1:4" ht="15.05" customHeight="1" x14ac:dyDescent="0.25">
      <c r="A215" s="302" t="s">
        <v>6251</v>
      </c>
      <c r="B215" s="310" t="s">
        <v>6109</v>
      </c>
      <c r="C215" s="311">
        <v>65000</v>
      </c>
    </row>
    <row r="216" spans="1:4" ht="15.05" customHeight="1" x14ac:dyDescent="0.25">
      <c r="A216" s="302" t="s">
        <v>696</v>
      </c>
      <c r="B216" s="310" t="s">
        <v>2159</v>
      </c>
      <c r="C216" s="311">
        <v>90000</v>
      </c>
    </row>
    <row r="217" spans="1:4" ht="15.05" customHeight="1" x14ac:dyDescent="0.25">
      <c r="A217" s="302" t="s">
        <v>696</v>
      </c>
      <c r="B217" s="310" t="s">
        <v>2186</v>
      </c>
      <c r="C217" s="311">
        <f>4000+8000</f>
        <v>12000</v>
      </c>
    </row>
    <row r="218" spans="1:4" ht="15.05" customHeight="1" x14ac:dyDescent="0.25">
      <c r="A218" s="302" t="s">
        <v>696</v>
      </c>
      <c r="B218" s="310" t="s">
        <v>6127</v>
      </c>
      <c r="C218" s="311">
        <v>200000</v>
      </c>
    </row>
    <row r="219" spans="1:4" ht="15.05" customHeight="1" x14ac:dyDescent="0.25">
      <c r="A219" s="302" t="s">
        <v>696</v>
      </c>
      <c r="B219" s="310" t="s">
        <v>1778</v>
      </c>
      <c r="C219" s="311">
        <f>5000+5000</f>
        <v>10000</v>
      </c>
    </row>
    <row r="220" spans="1:4" ht="15.05" customHeight="1" x14ac:dyDescent="0.25">
      <c r="A220" s="302" t="s">
        <v>696</v>
      </c>
      <c r="B220" s="310" t="s">
        <v>6111</v>
      </c>
      <c r="C220" s="311">
        <v>244700</v>
      </c>
      <c r="D220" s="652"/>
    </row>
    <row r="221" spans="1:4" ht="15.05" customHeight="1" x14ac:dyDescent="0.25">
      <c r="A221" s="302" t="s">
        <v>696</v>
      </c>
      <c r="B221" s="310" t="s">
        <v>156</v>
      </c>
      <c r="C221" s="311">
        <v>34685</v>
      </c>
    </row>
    <row r="222" spans="1:4" ht="15.05" customHeight="1" x14ac:dyDescent="0.25">
      <c r="A222" s="302" t="s">
        <v>696</v>
      </c>
      <c r="B222" s="310" t="s">
        <v>6130</v>
      </c>
      <c r="C222" s="311">
        <v>2500</v>
      </c>
    </row>
    <row r="223" spans="1:4" ht="15.05" customHeight="1" x14ac:dyDescent="0.25">
      <c r="A223" s="302" t="s">
        <v>696</v>
      </c>
      <c r="B223" s="310" t="s">
        <v>1779</v>
      </c>
      <c r="C223" s="311">
        <f>40000+49000</f>
        <v>89000</v>
      </c>
    </row>
    <row r="224" spans="1:4" ht="15.05" customHeight="1" x14ac:dyDescent="0.25">
      <c r="A224" s="302" t="s">
        <v>696</v>
      </c>
      <c r="B224" s="310" t="s">
        <v>6113</v>
      </c>
      <c r="C224" s="311">
        <v>25000</v>
      </c>
    </row>
    <row r="225" spans="1:4" ht="15.05" customHeight="1" x14ac:dyDescent="0.25">
      <c r="A225" s="302" t="s">
        <v>696</v>
      </c>
      <c r="B225" s="310" t="s">
        <v>6109</v>
      </c>
      <c r="C225" s="311">
        <f>120000+80000+12000</f>
        <v>212000</v>
      </c>
    </row>
    <row r="226" spans="1:4" ht="15.05" customHeight="1" x14ac:dyDescent="0.25">
      <c r="A226" s="302" t="s">
        <v>696</v>
      </c>
      <c r="B226" s="310" t="s">
        <v>6116</v>
      </c>
      <c r="C226" s="311">
        <v>9000</v>
      </c>
    </row>
    <row r="227" spans="1:4" ht="15.05" customHeight="1" x14ac:dyDescent="0.25">
      <c r="A227" s="302" t="s">
        <v>696</v>
      </c>
      <c r="B227" s="310" t="s">
        <v>6129</v>
      </c>
      <c r="C227" s="311">
        <v>30000</v>
      </c>
    </row>
    <row r="228" spans="1:4" ht="15.05" customHeight="1" x14ac:dyDescent="0.25">
      <c r="A228" s="302" t="s">
        <v>696</v>
      </c>
      <c r="B228" s="310" t="s">
        <v>6112</v>
      </c>
      <c r="C228" s="311">
        <f>19800+46200</f>
        <v>66000</v>
      </c>
    </row>
    <row r="229" spans="1:4" ht="15.05" customHeight="1" x14ac:dyDescent="0.25">
      <c r="A229" s="302" t="s">
        <v>696</v>
      </c>
      <c r="B229" s="310" t="s">
        <v>6123</v>
      </c>
      <c r="C229" s="311">
        <v>181500</v>
      </c>
      <c r="D229" s="652"/>
    </row>
    <row r="230" spans="1:4" ht="15.05" customHeight="1" x14ac:dyDescent="0.25">
      <c r="A230" s="302" t="s">
        <v>2663</v>
      </c>
      <c r="B230" s="310" t="s">
        <v>1778</v>
      </c>
      <c r="C230" s="311">
        <v>10000</v>
      </c>
    </row>
    <row r="231" spans="1:4" ht="15.05" customHeight="1" x14ac:dyDescent="0.25">
      <c r="A231" s="302" t="s">
        <v>2663</v>
      </c>
      <c r="B231" s="310" t="s">
        <v>6109</v>
      </c>
      <c r="C231" s="311">
        <f>84000+0.01</f>
        <v>84000.01</v>
      </c>
    </row>
    <row r="232" spans="1:4" ht="15.05" customHeight="1" x14ac:dyDescent="0.25">
      <c r="A232" s="302" t="s">
        <v>6252</v>
      </c>
      <c r="B232" s="310" t="s">
        <v>6109</v>
      </c>
      <c r="C232" s="311">
        <v>13000</v>
      </c>
    </row>
    <row r="233" spans="1:4" ht="15.05" customHeight="1" x14ac:dyDescent="0.25">
      <c r="A233" s="302" t="s">
        <v>6253</v>
      </c>
      <c r="B233" s="310" t="s">
        <v>6254</v>
      </c>
      <c r="C233" s="311">
        <v>200</v>
      </c>
    </row>
    <row r="234" spans="1:4" ht="15.05" customHeight="1" x14ac:dyDescent="0.25">
      <c r="A234" s="302" t="s">
        <v>6255</v>
      </c>
      <c r="B234" s="310" t="s">
        <v>6116</v>
      </c>
      <c r="C234" s="311">
        <f>26744.72+40117.08</f>
        <v>66861.8</v>
      </c>
    </row>
    <row r="235" spans="1:4" ht="15.05" customHeight="1" x14ac:dyDescent="0.25">
      <c r="A235" s="302" t="s">
        <v>6082</v>
      </c>
      <c r="B235" s="310" t="s">
        <v>6128</v>
      </c>
      <c r="C235" s="311">
        <v>2000</v>
      </c>
    </row>
    <row r="236" spans="1:4" ht="15.05" customHeight="1" x14ac:dyDescent="0.25">
      <c r="A236" s="302" t="s">
        <v>2247</v>
      </c>
      <c r="B236" s="310" t="s">
        <v>697</v>
      </c>
      <c r="C236" s="311">
        <v>3100</v>
      </c>
    </row>
    <row r="237" spans="1:4" ht="15.05" customHeight="1" x14ac:dyDescent="0.25">
      <c r="A237" s="302" t="s">
        <v>6402</v>
      </c>
      <c r="B237" s="310" t="s">
        <v>6111</v>
      </c>
      <c r="C237" s="311">
        <v>6000</v>
      </c>
    </row>
    <row r="238" spans="1:4" ht="15.05" customHeight="1" x14ac:dyDescent="0.25">
      <c r="A238" s="302" t="s">
        <v>6256</v>
      </c>
      <c r="B238" s="310" t="s">
        <v>6138</v>
      </c>
      <c r="C238" s="311">
        <v>3565</v>
      </c>
    </row>
    <row r="239" spans="1:4" ht="15.05" customHeight="1" x14ac:dyDescent="0.25">
      <c r="A239" s="302" t="s">
        <v>6403</v>
      </c>
      <c r="B239" s="310" t="s">
        <v>6128</v>
      </c>
      <c r="C239" s="311">
        <v>5000</v>
      </c>
    </row>
    <row r="240" spans="1:4" ht="15.05" customHeight="1" x14ac:dyDescent="0.25">
      <c r="A240" s="302" t="s">
        <v>6257</v>
      </c>
      <c r="B240" s="310" t="s">
        <v>1778</v>
      </c>
      <c r="C240" s="311">
        <v>337.15</v>
      </c>
    </row>
    <row r="241" spans="1:4" ht="15.05" customHeight="1" x14ac:dyDescent="0.25">
      <c r="A241" s="302" t="s">
        <v>6404</v>
      </c>
      <c r="B241" s="310" t="s">
        <v>6128</v>
      </c>
      <c r="C241" s="311">
        <v>69228</v>
      </c>
      <c r="D241" s="652"/>
    </row>
    <row r="242" spans="1:4" ht="15.05" customHeight="1" x14ac:dyDescent="0.25">
      <c r="A242" s="302" t="s">
        <v>6405</v>
      </c>
      <c r="B242" s="310" t="s">
        <v>697</v>
      </c>
      <c r="C242" s="311">
        <v>15000</v>
      </c>
    </row>
    <row r="243" spans="1:4" ht="15.05" customHeight="1" x14ac:dyDescent="0.25">
      <c r="A243" s="302" t="s">
        <v>2234</v>
      </c>
      <c r="B243" s="310" t="s">
        <v>6111</v>
      </c>
      <c r="C243" s="311">
        <v>63000</v>
      </c>
    </row>
    <row r="244" spans="1:4" ht="15.05" customHeight="1" x14ac:dyDescent="0.25">
      <c r="A244" s="302" t="s">
        <v>5597</v>
      </c>
      <c r="B244" s="310" t="s">
        <v>6113</v>
      </c>
      <c r="C244" s="311">
        <v>8400</v>
      </c>
    </row>
    <row r="245" spans="1:4" ht="15.05" customHeight="1" x14ac:dyDescent="0.25">
      <c r="A245" s="302" t="s">
        <v>6406</v>
      </c>
      <c r="B245" s="310" t="s">
        <v>6106</v>
      </c>
      <c r="C245" s="311">
        <v>4500</v>
      </c>
    </row>
    <row r="246" spans="1:4" ht="15.05" customHeight="1" x14ac:dyDescent="0.25">
      <c r="A246" s="302" t="s">
        <v>6258</v>
      </c>
      <c r="B246" s="310" t="s">
        <v>6116</v>
      </c>
      <c r="C246" s="311">
        <v>15349.19</v>
      </c>
    </row>
    <row r="247" spans="1:4" ht="15.05" customHeight="1" x14ac:dyDescent="0.25">
      <c r="A247" s="302" t="s">
        <v>6407</v>
      </c>
      <c r="B247" s="310" t="s">
        <v>6111</v>
      </c>
      <c r="C247" s="311">
        <v>100</v>
      </c>
    </row>
    <row r="248" spans="1:4" ht="15.05" customHeight="1" x14ac:dyDescent="0.25">
      <c r="A248" s="302" t="s">
        <v>2241</v>
      </c>
      <c r="B248" s="310" t="s">
        <v>6099</v>
      </c>
      <c r="C248" s="311">
        <v>8850</v>
      </c>
    </row>
    <row r="249" spans="1:4" ht="15.05" customHeight="1" x14ac:dyDescent="0.25">
      <c r="A249" s="302" t="s">
        <v>2241</v>
      </c>
      <c r="B249" s="310" t="s">
        <v>6122</v>
      </c>
      <c r="C249" s="311">
        <v>25000</v>
      </c>
    </row>
    <row r="250" spans="1:4" ht="15.05" customHeight="1" x14ac:dyDescent="0.25">
      <c r="A250" s="302" t="s">
        <v>6408</v>
      </c>
      <c r="B250" s="310" t="s">
        <v>6120</v>
      </c>
      <c r="C250" s="311">
        <v>1000</v>
      </c>
    </row>
    <row r="251" spans="1:4" ht="15.05" customHeight="1" x14ac:dyDescent="0.25">
      <c r="A251" s="302" t="s">
        <v>6409</v>
      </c>
      <c r="B251" s="310" t="s">
        <v>6121</v>
      </c>
      <c r="C251" s="311">
        <v>3000</v>
      </c>
    </row>
    <row r="252" spans="1:4" ht="15.05" customHeight="1" x14ac:dyDescent="0.25">
      <c r="A252" s="302" t="s">
        <v>2244</v>
      </c>
      <c r="B252" s="310" t="s">
        <v>6114</v>
      </c>
      <c r="C252" s="311">
        <v>9000</v>
      </c>
    </row>
    <row r="253" spans="1:4" ht="15.05" customHeight="1" x14ac:dyDescent="0.25">
      <c r="A253" s="302" t="s">
        <v>1751</v>
      </c>
      <c r="B253" s="310" t="s">
        <v>6116</v>
      </c>
      <c r="C253" s="311">
        <v>4000</v>
      </c>
    </row>
    <row r="254" spans="1:4" ht="15.05" customHeight="1" x14ac:dyDescent="0.25">
      <c r="A254" s="302" t="s">
        <v>1751</v>
      </c>
      <c r="B254" s="310" t="s">
        <v>6107</v>
      </c>
      <c r="C254" s="311">
        <f>160000+40000</f>
        <v>200000</v>
      </c>
    </row>
    <row r="255" spans="1:4" ht="15.05" customHeight="1" x14ac:dyDescent="0.25">
      <c r="A255" s="302" t="s">
        <v>722</v>
      </c>
      <c r="B255" s="310" t="s">
        <v>6121</v>
      </c>
      <c r="C255" s="311">
        <v>3500</v>
      </c>
    </row>
    <row r="256" spans="1:4" ht="15.05" customHeight="1" x14ac:dyDescent="0.25">
      <c r="A256" s="302" t="s">
        <v>6259</v>
      </c>
      <c r="B256" s="310" t="s">
        <v>6111</v>
      </c>
      <c r="C256" s="311">
        <v>5000</v>
      </c>
    </row>
    <row r="257" spans="1:4" ht="15.05" customHeight="1" x14ac:dyDescent="0.25">
      <c r="A257" s="302" t="s">
        <v>6259</v>
      </c>
      <c r="B257" s="310" t="s">
        <v>6110</v>
      </c>
      <c r="C257" s="311">
        <v>21500</v>
      </c>
    </row>
    <row r="258" spans="1:4" ht="15.05" customHeight="1" x14ac:dyDescent="0.25">
      <c r="A258" s="302" t="s">
        <v>3465</v>
      </c>
      <c r="B258" s="310" t="s">
        <v>697</v>
      </c>
      <c r="C258" s="311">
        <v>60000</v>
      </c>
    </row>
    <row r="259" spans="1:4" ht="15.05" customHeight="1" x14ac:dyDescent="0.25">
      <c r="A259" s="302" t="s">
        <v>1044</v>
      </c>
      <c r="B259" s="310" t="s">
        <v>156</v>
      </c>
      <c r="C259" s="311">
        <v>2000</v>
      </c>
    </row>
    <row r="260" spans="1:4" ht="15.05" customHeight="1" x14ac:dyDescent="0.25">
      <c r="A260" s="302" t="s">
        <v>1044</v>
      </c>
      <c r="B260" s="310" t="s">
        <v>157</v>
      </c>
      <c r="C260" s="311">
        <f>21500+6000</f>
        <v>27500</v>
      </c>
    </row>
    <row r="261" spans="1:4" ht="15.05" customHeight="1" x14ac:dyDescent="0.25">
      <c r="A261" s="302" t="s">
        <v>717</v>
      </c>
      <c r="B261" s="310" t="s">
        <v>6118</v>
      </c>
      <c r="C261" s="311">
        <v>22000</v>
      </c>
      <c r="D261" s="652"/>
    </row>
    <row r="262" spans="1:4" ht="15.05" customHeight="1" x14ac:dyDescent="0.25">
      <c r="A262" s="302" t="s">
        <v>717</v>
      </c>
      <c r="B262" s="310" t="s">
        <v>697</v>
      </c>
      <c r="C262" s="311">
        <v>38500</v>
      </c>
    </row>
    <row r="263" spans="1:4" ht="15.05" customHeight="1" x14ac:dyDescent="0.25">
      <c r="A263" s="302" t="s">
        <v>1557</v>
      </c>
      <c r="B263" s="310" t="s">
        <v>6110</v>
      </c>
      <c r="C263" s="311">
        <f>30238.33+6561.67</f>
        <v>36800</v>
      </c>
    </row>
    <row r="264" spans="1:4" ht="15.05" customHeight="1" x14ac:dyDescent="0.25">
      <c r="A264" s="302" t="s">
        <v>3376</v>
      </c>
      <c r="B264" s="310" t="s">
        <v>6129</v>
      </c>
      <c r="C264" s="311">
        <v>62500</v>
      </c>
    </row>
    <row r="265" spans="1:4" ht="15.05" customHeight="1" x14ac:dyDescent="0.25">
      <c r="A265" s="302" t="s">
        <v>3729</v>
      </c>
      <c r="B265" s="310" t="s">
        <v>6106</v>
      </c>
      <c r="C265" s="311">
        <f>62491+63798.75</f>
        <v>126289.75</v>
      </c>
    </row>
    <row r="266" spans="1:4" ht="15.05" customHeight="1" x14ac:dyDescent="0.25">
      <c r="A266" s="302" t="s">
        <v>4401</v>
      </c>
      <c r="B266" s="310" t="s">
        <v>6121</v>
      </c>
      <c r="C266" s="311">
        <v>15000</v>
      </c>
    </row>
    <row r="267" spans="1:4" ht="15.05" customHeight="1" x14ac:dyDescent="0.25">
      <c r="A267" s="302" t="s">
        <v>6260</v>
      </c>
      <c r="B267" s="310" t="s">
        <v>6128</v>
      </c>
      <c r="C267" s="311">
        <v>1605.26</v>
      </c>
    </row>
    <row r="268" spans="1:4" ht="15.05" customHeight="1" x14ac:dyDescent="0.25">
      <c r="A268" s="302" t="s">
        <v>6260</v>
      </c>
      <c r="B268" s="310" t="s">
        <v>6118</v>
      </c>
      <c r="C268" s="311">
        <v>26525.1</v>
      </c>
    </row>
    <row r="269" spans="1:4" ht="15.05" customHeight="1" x14ac:dyDescent="0.25">
      <c r="A269" s="302" t="s">
        <v>2258</v>
      </c>
      <c r="B269" s="310" t="s">
        <v>6116</v>
      </c>
      <c r="C269" s="311">
        <v>66463.98</v>
      </c>
    </row>
    <row r="270" spans="1:4" ht="15.05" customHeight="1" x14ac:dyDescent="0.25">
      <c r="A270" s="302" t="s">
        <v>2211</v>
      </c>
      <c r="B270" s="310" t="s">
        <v>6120</v>
      </c>
      <c r="C270" s="311">
        <v>1051.1500000000001</v>
      </c>
    </row>
    <row r="271" spans="1:4" ht="15.05" customHeight="1" x14ac:dyDescent="0.25">
      <c r="A271" s="302" t="s">
        <v>6410</v>
      </c>
      <c r="B271" s="310" t="s">
        <v>6128</v>
      </c>
      <c r="C271" s="311">
        <v>2500</v>
      </c>
    </row>
    <row r="272" spans="1:4" ht="15.05" customHeight="1" x14ac:dyDescent="0.25">
      <c r="A272" s="302" t="s">
        <v>1468</v>
      </c>
      <c r="B272" s="310" t="s">
        <v>6127</v>
      </c>
      <c r="C272" s="311">
        <v>18000</v>
      </c>
    </row>
    <row r="273" spans="1:5" ht="15.05" customHeight="1" x14ac:dyDescent="0.25">
      <c r="A273" s="302" t="s">
        <v>1468</v>
      </c>
      <c r="B273" s="310" t="s">
        <v>6111</v>
      </c>
      <c r="C273" s="311">
        <v>280000</v>
      </c>
    </row>
    <row r="274" spans="1:5" ht="15.05" customHeight="1" x14ac:dyDescent="0.25">
      <c r="A274" s="302" t="s">
        <v>1468</v>
      </c>
      <c r="B274" s="310" t="s">
        <v>6123</v>
      </c>
      <c r="C274" s="311">
        <f>88093+3500</f>
        <v>91593</v>
      </c>
    </row>
    <row r="275" spans="1:5" ht="15.05" customHeight="1" x14ac:dyDescent="0.25">
      <c r="A275" s="302" t="s">
        <v>719</v>
      </c>
      <c r="B275" s="310" t="s">
        <v>6110</v>
      </c>
      <c r="C275" s="311">
        <v>7000</v>
      </c>
    </row>
    <row r="276" spans="1:5" ht="15.05" customHeight="1" x14ac:dyDescent="0.25">
      <c r="A276" s="302" t="s">
        <v>2255</v>
      </c>
      <c r="B276" s="310" t="s">
        <v>6129</v>
      </c>
      <c r="C276" s="311">
        <v>15000</v>
      </c>
    </row>
    <row r="277" spans="1:5" ht="15.05" customHeight="1" x14ac:dyDescent="0.25">
      <c r="A277" s="302" t="s">
        <v>6261</v>
      </c>
      <c r="B277" s="310" t="s">
        <v>6106</v>
      </c>
      <c r="C277" s="311">
        <v>38034.300000000003</v>
      </c>
    </row>
    <row r="278" spans="1:5" ht="15.05" customHeight="1" x14ac:dyDescent="0.25">
      <c r="A278" s="302" t="s">
        <v>6411</v>
      </c>
      <c r="B278" s="310" t="s">
        <v>6108</v>
      </c>
      <c r="C278" s="311">
        <v>6000</v>
      </c>
    </row>
    <row r="279" spans="1:5" ht="15.05" x14ac:dyDescent="0.25">
      <c r="A279" s="132" t="s">
        <v>38</v>
      </c>
      <c r="B279" s="133"/>
      <c r="C279" s="37">
        <f>SUM(C6:C278)</f>
        <v>12568169.35</v>
      </c>
      <c r="E279" s="652"/>
    </row>
  </sheetData>
  <mergeCells count="3">
    <mergeCell ref="A1:C1"/>
    <mergeCell ref="A2:C2"/>
    <mergeCell ref="A3:C3"/>
  </mergeCells>
  <printOptions horizontalCentered="1"/>
  <pageMargins left="0.59055118110236227" right="0.59055118110236227" top="0.70866141732283472" bottom="0.70866141732283472" header="0.27559055118110237" footer="0.27559055118110237"/>
  <pageSetup paperSize="9" scale="51" firstPageNumber="42" fitToHeight="6" orientation="portrait" useFirstPageNumber="1" r:id="rId1"/>
  <headerFooter>
    <oddHeader>&amp;C&amp;"Times New Roman,Grassetto"&amp;20&amp;A</oddHeader>
    <oddFooter>&amp;C&amp;"Times New Roman,Normale"&amp;20&amp;P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0"/>
  <sheetViews>
    <sheetView zoomScaleNormal="100" workbookViewId="0">
      <selection activeCell="A35" sqref="A35"/>
    </sheetView>
  </sheetViews>
  <sheetFormatPr defaultRowHeight="13.1" x14ac:dyDescent="0.25"/>
  <cols>
    <col min="1" max="1" width="98.5" style="120" customWidth="1"/>
    <col min="2" max="2" width="15.125" style="100" customWidth="1"/>
    <col min="3" max="3" width="12" style="120" bestFit="1" customWidth="1"/>
    <col min="4" max="256" width="9.125" style="120"/>
    <col min="257" max="257" width="88.625" style="120" customWidth="1"/>
    <col min="258" max="258" width="15.125" style="120" customWidth="1"/>
    <col min="259" max="259" width="11.125" style="120" bestFit="1" customWidth="1"/>
    <col min="260" max="512" width="9.125" style="120"/>
    <col min="513" max="513" width="88.625" style="120" customWidth="1"/>
    <col min="514" max="514" width="15.125" style="120" customWidth="1"/>
    <col min="515" max="515" width="11.125" style="120" bestFit="1" customWidth="1"/>
    <col min="516" max="768" width="9.125" style="120"/>
    <col min="769" max="769" width="88.625" style="120" customWidth="1"/>
    <col min="770" max="770" width="15.125" style="120" customWidth="1"/>
    <col min="771" max="771" width="11.125" style="120" bestFit="1" customWidth="1"/>
    <col min="772" max="1024" width="9.125" style="120"/>
    <col min="1025" max="1025" width="88.625" style="120" customWidth="1"/>
    <col min="1026" max="1026" width="15.125" style="120" customWidth="1"/>
    <col min="1027" max="1027" width="11.125" style="120" bestFit="1" customWidth="1"/>
    <col min="1028" max="1280" width="9.125" style="120"/>
    <col min="1281" max="1281" width="88.625" style="120" customWidth="1"/>
    <col min="1282" max="1282" width="15.125" style="120" customWidth="1"/>
    <col min="1283" max="1283" width="11.125" style="120" bestFit="1" customWidth="1"/>
    <col min="1284" max="1536" width="9.125" style="120"/>
    <col min="1537" max="1537" width="88.625" style="120" customWidth="1"/>
    <col min="1538" max="1538" width="15.125" style="120" customWidth="1"/>
    <col min="1539" max="1539" width="11.125" style="120" bestFit="1" customWidth="1"/>
    <col min="1540" max="1792" width="9.125" style="120"/>
    <col min="1793" max="1793" width="88.625" style="120" customWidth="1"/>
    <col min="1794" max="1794" width="15.125" style="120" customWidth="1"/>
    <col min="1795" max="1795" width="11.125" style="120" bestFit="1" customWidth="1"/>
    <col min="1796" max="2048" width="9.125" style="120"/>
    <col min="2049" max="2049" width="88.625" style="120" customWidth="1"/>
    <col min="2050" max="2050" width="15.125" style="120" customWidth="1"/>
    <col min="2051" max="2051" width="11.125" style="120" bestFit="1" customWidth="1"/>
    <col min="2052" max="2304" width="9.125" style="120"/>
    <col min="2305" max="2305" width="88.625" style="120" customWidth="1"/>
    <col min="2306" max="2306" width="15.125" style="120" customWidth="1"/>
    <col min="2307" max="2307" width="11.125" style="120" bestFit="1" customWidth="1"/>
    <col min="2308" max="2560" width="9.125" style="120"/>
    <col min="2561" max="2561" width="88.625" style="120" customWidth="1"/>
    <col min="2562" max="2562" width="15.125" style="120" customWidth="1"/>
    <col min="2563" max="2563" width="11.125" style="120" bestFit="1" customWidth="1"/>
    <col min="2564" max="2816" width="9.125" style="120"/>
    <col min="2817" max="2817" width="88.625" style="120" customWidth="1"/>
    <col min="2818" max="2818" width="15.125" style="120" customWidth="1"/>
    <col min="2819" max="2819" width="11.125" style="120" bestFit="1" customWidth="1"/>
    <col min="2820" max="3072" width="9.125" style="120"/>
    <col min="3073" max="3073" width="88.625" style="120" customWidth="1"/>
    <col min="3074" max="3074" width="15.125" style="120" customWidth="1"/>
    <col min="3075" max="3075" width="11.125" style="120" bestFit="1" customWidth="1"/>
    <col min="3076" max="3328" width="9.125" style="120"/>
    <col min="3329" max="3329" width="88.625" style="120" customWidth="1"/>
    <col min="3330" max="3330" width="15.125" style="120" customWidth="1"/>
    <col min="3331" max="3331" width="11.125" style="120" bestFit="1" customWidth="1"/>
    <col min="3332" max="3584" width="9.125" style="120"/>
    <col min="3585" max="3585" width="88.625" style="120" customWidth="1"/>
    <col min="3586" max="3586" width="15.125" style="120" customWidth="1"/>
    <col min="3587" max="3587" width="11.125" style="120" bestFit="1" customWidth="1"/>
    <col min="3588" max="3840" width="9.125" style="120"/>
    <col min="3841" max="3841" width="88.625" style="120" customWidth="1"/>
    <col min="3842" max="3842" width="15.125" style="120" customWidth="1"/>
    <col min="3843" max="3843" width="11.125" style="120" bestFit="1" customWidth="1"/>
    <col min="3844" max="4096" width="9.125" style="120"/>
    <col min="4097" max="4097" width="88.625" style="120" customWidth="1"/>
    <col min="4098" max="4098" width="15.125" style="120" customWidth="1"/>
    <col min="4099" max="4099" width="11.125" style="120" bestFit="1" customWidth="1"/>
    <col min="4100" max="4352" width="9.125" style="120"/>
    <col min="4353" max="4353" width="88.625" style="120" customWidth="1"/>
    <col min="4354" max="4354" width="15.125" style="120" customWidth="1"/>
    <col min="4355" max="4355" width="11.125" style="120" bestFit="1" customWidth="1"/>
    <col min="4356" max="4608" width="9.125" style="120"/>
    <col min="4609" max="4609" width="88.625" style="120" customWidth="1"/>
    <col min="4610" max="4610" width="15.125" style="120" customWidth="1"/>
    <col min="4611" max="4611" width="11.125" style="120" bestFit="1" customWidth="1"/>
    <col min="4612" max="4864" width="9.125" style="120"/>
    <col min="4865" max="4865" width="88.625" style="120" customWidth="1"/>
    <col min="4866" max="4866" width="15.125" style="120" customWidth="1"/>
    <col min="4867" max="4867" width="11.125" style="120" bestFit="1" customWidth="1"/>
    <col min="4868" max="5120" width="9.125" style="120"/>
    <col min="5121" max="5121" width="88.625" style="120" customWidth="1"/>
    <col min="5122" max="5122" width="15.125" style="120" customWidth="1"/>
    <col min="5123" max="5123" width="11.125" style="120" bestFit="1" customWidth="1"/>
    <col min="5124" max="5376" width="9.125" style="120"/>
    <col min="5377" max="5377" width="88.625" style="120" customWidth="1"/>
    <col min="5378" max="5378" width="15.125" style="120" customWidth="1"/>
    <col min="5379" max="5379" width="11.125" style="120" bestFit="1" customWidth="1"/>
    <col min="5380" max="5632" width="9.125" style="120"/>
    <col min="5633" max="5633" width="88.625" style="120" customWidth="1"/>
    <col min="5634" max="5634" width="15.125" style="120" customWidth="1"/>
    <col min="5635" max="5635" width="11.125" style="120" bestFit="1" customWidth="1"/>
    <col min="5636" max="5888" width="9.125" style="120"/>
    <col min="5889" max="5889" width="88.625" style="120" customWidth="1"/>
    <col min="5890" max="5890" width="15.125" style="120" customWidth="1"/>
    <col min="5891" max="5891" width="11.125" style="120" bestFit="1" customWidth="1"/>
    <col min="5892" max="6144" width="9.125" style="120"/>
    <col min="6145" max="6145" width="88.625" style="120" customWidth="1"/>
    <col min="6146" max="6146" width="15.125" style="120" customWidth="1"/>
    <col min="6147" max="6147" width="11.125" style="120" bestFit="1" customWidth="1"/>
    <col min="6148" max="6400" width="9.125" style="120"/>
    <col min="6401" max="6401" width="88.625" style="120" customWidth="1"/>
    <col min="6402" max="6402" width="15.125" style="120" customWidth="1"/>
    <col min="6403" max="6403" width="11.125" style="120" bestFit="1" customWidth="1"/>
    <col min="6404" max="6656" width="9.125" style="120"/>
    <col min="6657" max="6657" width="88.625" style="120" customWidth="1"/>
    <col min="6658" max="6658" width="15.125" style="120" customWidth="1"/>
    <col min="6659" max="6659" width="11.125" style="120" bestFit="1" customWidth="1"/>
    <col min="6660" max="6912" width="9.125" style="120"/>
    <col min="6913" max="6913" width="88.625" style="120" customWidth="1"/>
    <col min="6914" max="6914" width="15.125" style="120" customWidth="1"/>
    <col min="6915" max="6915" width="11.125" style="120" bestFit="1" customWidth="1"/>
    <col min="6916" max="7168" width="9.125" style="120"/>
    <col min="7169" max="7169" width="88.625" style="120" customWidth="1"/>
    <col min="7170" max="7170" width="15.125" style="120" customWidth="1"/>
    <col min="7171" max="7171" width="11.125" style="120" bestFit="1" customWidth="1"/>
    <col min="7172" max="7424" width="9.125" style="120"/>
    <col min="7425" max="7425" width="88.625" style="120" customWidth="1"/>
    <col min="7426" max="7426" width="15.125" style="120" customWidth="1"/>
    <col min="7427" max="7427" width="11.125" style="120" bestFit="1" customWidth="1"/>
    <col min="7428" max="7680" width="9.125" style="120"/>
    <col min="7681" max="7681" width="88.625" style="120" customWidth="1"/>
    <col min="7682" max="7682" width="15.125" style="120" customWidth="1"/>
    <col min="7683" max="7683" width="11.125" style="120" bestFit="1" customWidth="1"/>
    <col min="7684" max="7936" width="9.125" style="120"/>
    <col min="7937" max="7937" width="88.625" style="120" customWidth="1"/>
    <col min="7938" max="7938" width="15.125" style="120" customWidth="1"/>
    <col min="7939" max="7939" width="11.125" style="120" bestFit="1" customWidth="1"/>
    <col min="7940" max="8192" width="9.125" style="120"/>
    <col min="8193" max="8193" width="88.625" style="120" customWidth="1"/>
    <col min="8194" max="8194" width="15.125" style="120" customWidth="1"/>
    <col min="8195" max="8195" width="11.125" style="120" bestFit="1" customWidth="1"/>
    <col min="8196" max="8448" width="9.125" style="120"/>
    <col min="8449" max="8449" width="88.625" style="120" customWidth="1"/>
    <col min="8450" max="8450" width="15.125" style="120" customWidth="1"/>
    <col min="8451" max="8451" width="11.125" style="120" bestFit="1" customWidth="1"/>
    <col min="8452" max="8704" width="9.125" style="120"/>
    <col min="8705" max="8705" width="88.625" style="120" customWidth="1"/>
    <col min="8706" max="8706" width="15.125" style="120" customWidth="1"/>
    <col min="8707" max="8707" width="11.125" style="120" bestFit="1" customWidth="1"/>
    <col min="8708" max="8960" width="9.125" style="120"/>
    <col min="8961" max="8961" width="88.625" style="120" customWidth="1"/>
    <col min="8962" max="8962" width="15.125" style="120" customWidth="1"/>
    <col min="8963" max="8963" width="11.125" style="120" bestFit="1" customWidth="1"/>
    <col min="8964" max="9216" width="9.125" style="120"/>
    <col min="9217" max="9217" width="88.625" style="120" customWidth="1"/>
    <col min="9218" max="9218" width="15.125" style="120" customWidth="1"/>
    <col min="9219" max="9219" width="11.125" style="120" bestFit="1" customWidth="1"/>
    <col min="9220" max="9472" width="9.125" style="120"/>
    <col min="9473" max="9473" width="88.625" style="120" customWidth="1"/>
    <col min="9474" max="9474" width="15.125" style="120" customWidth="1"/>
    <col min="9475" max="9475" width="11.125" style="120" bestFit="1" customWidth="1"/>
    <col min="9476" max="9728" width="9.125" style="120"/>
    <col min="9729" max="9729" width="88.625" style="120" customWidth="1"/>
    <col min="9730" max="9730" width="15.125" style="120" customWidth="1"/>
    <col min="9731" max="9731" width="11.125" style="120" bestFit="1" customWidth="1"/>
    <col min="9732" max="9984" width="9.125" style="120"/>
    <col min="9985" max="9985" width="88.625" style="120" customWidth="1"/>
    <col min="9986" max="9986" width="15.125" style="120" customWidth="1"/>
    <col min="9987" max="9987" width="11.125" style="120" bestFit="1" customWidth="1"/>
    <col min="9988" max="10240" width="9.125" style="120"/>
    <col min="10241" max="10241" width="88.625" style="120" customWidth="1"/>
    <col min="10242" max="10242" width="15.125" style="120" customWidth="1"/>
    <col min="10243" max="10243" width="11.125" style="120" bestFit="1" customWidth="1"/>
    <col min="10244" max="10496" width="9.125" style="120"/>
    <col min="10497" max="10497" width="88.625" style="120" customWidth="1"/>
    <col min="10498" max="10498" width="15.125" style="120" customWidth="1"/>
    <col min="10499" max="10499" width="11.125" style="120" bestFit="1" customWidth="1"/>
    <col min="10500" max="10752" width="9.125" style="120"/>
    <col min="10753" max="10753" width="88.625" style="120" customWidth="1"/>
    <col min="10754" max="10754" width="15.125" style="120" customWidth="1"/>
    <col min="10755" max="10755" width="11.125" style="120" bestFit="1" customWidth="1"/>
    <col min="10756" max="11008" width="9.125" style="120"/>
    <col min="11009" max="11009" width="88.625" style="120" customWidth="1"/>
    <col min="11010" max="11010" width="15.125" style="120" customWidth="1"/>
    <col min="11011" max="11011" width="11.125" style="120" bestFit="1" customWidth="1"/>
    <col min="11012" max="11264" width="9.125" style="120"/>
    <col min="11265" max="11265" width="88.625" style="120" customWidth="1"/>
    <col min="11266" max="11266" width="15.125" style="120" customWidth="1"/>
    <col min="11267" max="11267" width="11.125" style="120" bestFit="1" customWidth="1"/>
    <col min="11268" max="11520" width="9.125" style="120"/>
    <col min="11521" max="11521" width="88.625" style="120" customWidth="1"/>
    <col min="11522" max="11522" width="15.125" style="120" customWidth="1"/>
    <col min="11523" max="11523" width="11.125" style="120" bestFit="1" customWidth="1"/>
    <col min="11524" max="11776" width="9.125" style="120"/>
    <col min="11777" max="11777" width="88.625" style="120" customWidth="1"/>
    <col min="11778" max="11778" width="15.125" style="120" customWidth="1"/>
    <col min="11779" max="11779" width="11.125" style="120" bestFit="1" customWidth="1"/>
    <col min="11780" max="12032" width="9.125" style="120"/>
    <col min="12033" max="12033" width="88.625" style="120" customWidth="1"/>
    <col min="12034" max="12034" width="15.125" style="120" customWidth="1"/>
    <col min="12035" max="12035" width="11.125" style="120" bestFit="1" customWidth="1"/>
    <col min="12036" max="12288" width="9.125" style="120"/>
    <col min="12289" max="12289" width="88.625" style="120" customWidth="1"/>
    <col min="12290" max="12290" width="15.125" style="120" customWidth="1"/>
    <col min="12291" max="12291" width="11.125" style="120" bestFit="1" customWidth="1"/>
    <col min="12292" max="12544" width="9.125" style="120"/>
    <col min="12545" max="12545" width="88.625" style="120" customWidth="1"/>
    <col min="12546" max="12546" width="15.125" style="120" customWidth="1"/>
    <col min="12547" max="12547" width="11.125" style="120" bestFit="1" customWidth="1"/>
    <col min="12548" max="12800" width="9.125" style="120"/>
    <col min="12801" max="12801" width="88.625" style="120" customWidth="1"/>
    <col min="12802" max="12802" width="15.125" style="120" customWidth="1"/>
    <col min="12803" max="12803" width="11.125" style="120" bestFit="1" customWidth="1"/>
    <col min="12804" max="13056" width="9.125" style="120"/>
    <col min="13057" max="13057" width="88.625" style="120" customWidth="1"/>
    <col min="13058" max="13058" width="15.125" style="120" customWidth="1"/>
    <col min="13059" max="13059" width="11.125" style="120" bestFit="1" customWidth="1"/>
    <col min="13060" max="13312" width="9.125" style="120"/>
    <col min="13313" max="13313" width="88.625" style="120" customWidth="1"/>
    <col min="13314" max="13314" width="15.125" style="120" customWidth="1"/>
    <col min="13315" max="13315" width="11.125" style="120" bestFit="1" customWidth="1"/>
    <col min="13316" max="13568" width="9.125" style="120"/>
    <col min="13569" max="13569" width="88.625" style="120" customWidth="1"/>
    <col min="13570" max="13570" width="15.125" style="120" customWidth="1"/>
    <col min="13571" max="13571" width="11.125" style="120" bestFit="1" customWidth="1"/>
    <col min="13572" max="13824" width="9.125" style="120"/>
    <col min="13825" max="13825" width="88.625" style="120" customWidth="1"/>
    <col min="13826" max="13826" width="15.125" style="120" customWidth="1"/>
    <col min="13827" max="13827" width="11.125" style="120" bestFit="1" customWidth="1"/>
    <col min="13828" max="14080" width="9.125" style="120"/>
    <col min="14081" max="14081" width="88.625" style="120" customWidth="1"/>
    <col min="14082" max="14082" width="15.125" style="120" customWidth="1"/>
    <col min="14083" max="14083" width="11.125" style="120" bestFit="1" customWidth="1"/>
    <col min="14084" max="14336" width="9.125" style="120"/>
    <col min="14337" max="14337" width="88.625" style="120" customWidth="1"/>
    <col min="14338" max="14338" width="15.125" style="120" customWidth="1"/>
    <col min="14339" max="14339" width="11.125" style="120" bestFit="1" customWidth="1"/>
    <col min="14340" max="14592" width="9.125" style="120"/>
    <col min="14593" max="14593" width="88.625" style="120" customWidth="1"/>
    <col min="14594" max="14594" width="15.125" style="120" customWidth="1"/>
    <col min="14595" max="14595" width="11.125" style="120" bestFit="1" customWidth="1"/>
    <col min="14596" max="14848" width="9.125" style="120"/>
    <col min="14849" max="14849" width="88.625" style="120" customWidth="1"/>
    <col min="14850" max="14850" width="15.125" style="120" customWidth="1"/>
    <col min="14851" max="14851" width="11.125" style="120" bestFit="1" customWidth="1"/>
    <col min="14852" max="15104" width="9.125" style="120"/>
    <col min="15105" max="15105" width="88.625" style="120" customWidth="1"/>
    <col min="15106" max="15106" width="15.125" style="120" customWidth="1"/>
    <col min="15107" max="15107" width="11.125" style="120" bestFit="1" customWidth="1"/>
    <col min="15108" max="15360" width="9.125" style="120"/>
    <col min="15361" max="15361" width="88.625" style="120" customWidth="1"/>
    <col min="15362" max="15362" width="15.125" style="120" customWidth="1"/>
    <col min="15363" max="15363" width="11.125" style="120" bestFit="1" customWidth="1"/>
    <col min="15364" max="15616" width="9.125" style="120"/>
    <col min="15617" max="15617" width="88.625" style="120" customWidth="1"/>
    <col min="15618" max="15618" width="15.125" style="120" customWidth="1"/>
    <col min="15619" max="15619" width="11.125" style="120" bestFit="1" customWidth="1"/>
    <col min="15620" max="15872" width="9.125" style="120"/>
    <col min="15873" max="15873" width="88.625" style="120" customWidth="1"/>
    <col min="15874" max="15874" width="15.125" style="120" customWidth="1"/>
    <col min="15875" max="15875" width="11.125" style="120" bestFit="1" customWidth="1"/>
    <col min="15876" max="16128" width="9.125" style="120"/>
    <col min="16129" max="16129" width="88.625" style="120" customWidth="1"/>
    <col min="16130" max="16130" width="15.125" style="120" customWidth="1"/>
    <col min="16131" max="16131" width="11.125" style="120" bestFit="1" customWidth="1"/>
    <col min="16132" max="16384" width="9.125" style="120"/>
  </cols>
  <sheetData>
    <row r="1" spans="1:2" x14ac:dyDescent="0.25">
      <c r="A1" s="134"/>
      <c r="B1" s="94"/>
    </row>
    <row r="2" spans="1:2" x14ac:dyDescent="0.25">
      <c r="A2" s="134"/>
      <c r="B2" s="94"/>
    </row>
    <row r="3" spans="1:2" ht="15.05" x14ac:dyDescent="0.25">
      <c r="A3" s="977" t="s">
        <v>726</v>
      </c>
      <c r="B3" s="977"/>
    </row>
    <row r="4" spans="1:2" ht="15.05" x14ac:dyDescent="0.25">
      <c r="A4" s="980" t="s">
        <v>725</v>
      </c>
      <c r="B4" s="981"/>
    </row>
    <row r="5" spans="1:2" ht="15.05" x14ac:dyDescent="0.25">
      <c r="A5" s="982" t="s">
        <v>5995</v>
      </c>
      <c r="B5" s="983"/>
    </row>
    <row r="6" spans="1:2" ht="9" customHeight="1" x14ac:dyDescent="0.25">
      <c r="A6" s="138"/>
      <c r="B6" s="139"/>
    </row>
    <row r="7" spans="1:2" s="121" customFormat="1" ht="17.2" customHeight="1" x14ac:dyDescent="0.25">
      <c r="A7" s="140" t="s">
        <v>5</v>
      </c>
      <c r="B7" s="92" t="s">
        <v>37</v>
      </c>
    </row>
    <row r="8" spans="1:2" s="121" customFormat="1" ht="17.2" customHeight="1" x14ac:dyDescent="0.25">
      <c r="A8" s="118" t="s">
        <v>6307</v>
      </c>
      <c r="B8" s="93">
        <v>136268.26</v>
      </c>
    </row>
    <row r="9" spans="1:2" s="121" customFormat="1" ht="17.2" customHeight="1" x14ac:dyDescent="0.25">
      <c r="A9" s="118" t="s">
        <v>6306</v>
      </c>
      <c r="B9" s="93">
        <v>280000</v>
      </c>
    </row>
    <row r="10" spans="1:2" s="121" customFormat="1" ht="17.2" customHeight="1" x14ac:dyDescent="0.25">
      <c r="A10" s="118" t="s">
        <v>6309</v>
      </c>
      <c r="B10" s="93">
        <v>415489.6</v>
      </c>
    </row>
    <row r="11" spans="1:2" s="121" customFormat="1" ht="17.2" customHeight="1" x14ac:dyDescent="0.25">
      <c r="A11" s="118" t="s">
        <v>6308</v>
      </c>
      <c r="B11" s="93">
        <v>128750</v>
      </c>
    </row>
    <row r="12" spans="1:2" s="121" customFormat="1" ht="17.2" customHeight="1" x14ac:dyDescent="0.25">
      <c r="A12" s="118" t="s">
        <v>6305</v>
      </c>
      <c r="B12" s="93">
        <v>282817.36</v>
      </c>
    </row>
    <row r="13" spans="1:2" ht="21.6" customHeight="1" x14ac:dyDescent="0.25">
      <c r="A13" s="141" t="s">
        <v>38</v>
      </c>
      <c r="B13" s="142">
        <f>SUM(B8:B12)</f>
        <v>1243325.22</v>
      </c>
    </row>
    <row r="14" spans="1:2" ht="17.2" customHeight="1" x14ac:dyDescent="0.25">
      <c r="A14" s="143"/>
      <c r="B14" s="96"/>
    </row>
    <row r="15" spans="1:2" ht="17.2" customHeight="1" x14ac:dyDescent="0.25">
      <c r="A15" s="143"/>
      <c r="B15" s="96"/>
    </row>
    <row r="16" spans="1:2" ht="17.2" customHeight="1" x14ac:dyDescent="0.25">
      <c r="A16" s="143"/>
      <c r="B16" s="96"/>
    </row>
    <row r="17" spans="1:2" ht="17.2" customHeight="1" x14ac:dyDescent="0.25">
      <c r="A17" s="143"/>
      <c r="B17" s="96"/>
    </row>
    <row r="18" spans="1:2" ht="15.05" x14ac:dyDescent="0.25">
      <c r="A18" s="977" t="s">
        <v>728</v>
      </c>
      <c r="B18" s="977"/>
    </row>
    <row r="19" spans="1:2" ht="15.05" x14ac:dyDescent="0.25">
      <c r="A19" s="978" t="s">
        <v>724</v>
      </c>
      <c r="B19" s="978"/>
    </row>
    <row r="20" spans="1:2" ht="15.05" x14ac:dyDescent="0.25">
      <c r="A20" s="979" t="s">
        <v>5995</v>
      </c>
      <c r="B20" s="979"/>
    </row>
    <row r="21" spans="1:2" ht="9" customHeight="1" x14ac:dyDescent="0.25">
      <c r="A21" s="138"/>
      <c r="B21" s="138"/>
    </row>
    <row r="22" spans="1:2" ht="17.2" customHeight="1" x14ac:dyDescent="0.25">
      <c r="A22" s="140" t="s">
        <v>5</v>
      </c>
      <c r="B22" s="92" t="s">
        <v>37</v>
      </c>
    </row>
    <row r="23" spans="1:2" ht="24.05" customHeight="1" x14ac:dyDescent="0.25">
      <c r="A23" s="118" t="s">
        <v>6310</v>
      </c>
      <c r="B23" s="93">
        <v>218500</v>
      </c>
    </row>
    <row r="24" spans="1:2" ht="24.05" customHeight="1" x14ac:dyDescent="0.25">
      <c r="A24" s="118" t="s">
        <v>6311</v>
      </c>
      <c r="B24" s="93">
        <v>200000</v>
      </c>
    </row>
    <row r="25" spans="1:2" ht="24.05" customHeight="1" x14ac:dyDescent="0.25">
      <c r="A25" s="265" t="s">
        <v>6316</v>
      </c>
      <c r="B25" s="93">
        <v>32550</v>
      </c>
    </row>
    <row r="26" spans="1:2" ht="24.05" customHeight="1" x14ac:dyDescent="0.25">
      <c r="A26" s="118" t="s">
        <v>6312</v>
      </c>
      <c r="B26" s="93">
        <v>27325</v>
      </c>
    </row>
    <row r="27" spans="1:2" ht="24.05" customHeight="1" x14ac:dyDescent="0.25">
      <c r="A27" s="118" t="s">
        <v>6313</v>
      </c>
      <c r="B27" s="93">
        <v>122977</v>
      </c>
    </row>
    <row r="28" spans="1:2" ht="24.05" customHeight="1" x14ac:dyDescent="0.25">
      <c r="A28" s="118" t="s">
        <v>6314</v>
      </c>
      <c r="B28" s="93">
        <v>218500</v>
      </c>
    </row>
    <row r="29" spans="1:2" ht="24.05" customHeight="1" x14ac:dyDescent="0.25">
      <c r="A29" s="118" t="s">
        <v>6315</v>
      </c>
      <c r="B29" s="93">
        <v>220500</v>
      </c>
    </row>
    <row r="30" spans="1:2" ht="21.6" customHeight="1" x14ac:dyDescent="0.25">
      <c r="A30" s="141" t="s">
        <v>38</v>
      </c>
      <c r="B30" s="142">
        <f>SUM(B23:B29)</f>
        <v>1040352</v>
      </c>
    </row>
  </sheetData>
  <mergeCells count="6">
    <mergeCell ref="A18:B18"/>
    <mergeCell ref="A19:B19"/>
    <mergeCell ref="A20:B20"/>
    <mergeCell ref="A3:B3"/>
    <mergeCell ref="A4:B4"/>
    <mergeCell ref="A5:B5"/>
  </mergeCells>
  <printOptions horizontalCentered="1"/>
  <pageMargins left="0.59055118110236227" right="0.59055118110236227" top="0.70866141732283472" bottom="0.70866141732283472" header="0.27559055118110237" footer="0.27559055118110237"/>
  <pageSetup paperSize="9" scale="81" firstPageNumber="44" orientation="portrait" useFirstPageNumber="1" r:id="rId1"/>
  <headerFooter alignWithMargins="0">
    <oddHeader>&amp;C&amp;"Times New Roman,Grassetto"&amp;14&amp;A</oddHeader>
    <oddFooter>&amp;C&amp;"Times New Roman,Normale"&amp;12&amp;P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2"/>
  <sheetViews>
    <sheetView topLeftCell="A139" zoomScale="120" zoomScaleNormal="120" workbookViewId="0">
      <selection activeCell="A142" sqref="A142"/>
    </sheetView>
  </sheetViews>
  <sheetFormatPr defaultColWidth="9.125" defaultRowHeight="13.1" x14ac:dyDescent="0.25"/>
  <cols>
    <col min="1" max="1" width="38" style="120" customWidth="1"/>
    <col min="2" max="2" width="18.625" style="120" customWidth="1"/>
    <col min="3" max="3" width="10.5" style="120" customWidth="1"/>
    <col min="4" max="4" width="11" style="120" customWidth="1"/>
    <col min="5" max="5" width="10.625" style="120" customWidth="1"/>
    <col min="6" max="6" width="10.5" style="120" customWidth="1"/>
    <col min="7" max="7" width="11.5" style="121" customWidth="1"/>
    <col min="8" max="16384" width="9.125" style="120"/>
  </cols>
  <sheetData>
    <row r="1" spans="1:7" ht="20.95" customHeight="1" x14ac:dyDescent="0.25">
      <c r="A1" s="995" t="s">
        <v>2274</v>
      </c>
      <c r="B1" s="996"/>
      <c r="C1" s="996"/>
      <c r="D1" s="996"/>
      <c r="E1" s="996"/>
      <c r="F1" s="996"/>
      <c r="G1" s="997"/>
    </row>
    <row r="2" spans="1:7" ht="20.3" customHeight="1" x14ac:dyDescent="0.25">
      <c r="A2" s="998" t="s">
        <v>43</v>
      </c>
      <c r="B2" s="999"/>
      <c r="C2" s="999"/>
      <c r="D2" s="999"/>
      <c r="E2" s="999"/>
      <c r="F2" s="999"/>
      <c r="G2" s="1000"/>
    </row>
    <row r="3" spans="1:7" ht="9" customHeight="1" x14ac:dyDescent="0.25">
      <c r="A3" s="158"/>
      <c r="B3" s="139"/>
      <c r="C3" s="139"/>
      <c r="D3" s="139"/>
      <c r="E3" s="139"/>
      <c r="F3" s="139"/>
      <c r="G3" s="159"/>
    </row>
    <row r="4" spans="1:7" ht="12.8" customHeight="1" x14ac:dyDescent="0.25">
      <c r="A4" s="1001" t="s">
        <v>44</v>
      </c>
      <c r="B4" s="989" t="s">
        <v>45</v>
      </c>
      <c r="C4" s="1002" t="s">
        <v>46</v>
      </c>
      <c r="D4" s="1002"/>
      <c r="E4" s="1002" t="s">
        <v>47</v>
      </c>
      <c r="F4" s="1002"/>
      <c r="G4" s="1001" t="s">
        <v>38</v>
      </c>
    </row>
    <row r="5" spans="1:7" ht="25.55" x14ac:dyDescent="0.25">
      <c r="A5" s="1001"/>
      <c r="B5" s="990"/>
      <c r="C5" s="220" t="s">
        <v>48</v>
      </c>
      <c r="D5" s="220" t="s">
        <v>49</v>
      </c>
      <c r="E5" s="220" t="s">
        <v>48</v>
      </c>
      <c r="F5" s="220" t="s">
        <v>49</v>
      </c>
      <c r="G5" s="1003"/>
    </row>
    <row r="6" spans="1:7" x14ac:dyDescent="0.25">
      <c r="A6" s="213" t="s">
        <v>698</v>
      </c>
      <c r="B6" s="214" t="s">
        <v>699</v>
      </c>
      <c r="C6" s="660"/>
      <c r="D6" s="661">
        <v>2</v>
      </c>
      <c r="E6" s="661"/>
      <c r="F6" s="661">
        <v>3</v>
      </c>
      <c r="G6" s="662">
        <f>SUM(C6:F6)</f>
        <v>5</v>
      </c>
    </row>
    <row r="7" spans="1:7" x14ac:dyDescent="0.25">
      <c r="A7" s="221"/>
      <c r="B7" s="300" t="s">
        <v>38</v>
      </c>
      <c r="C7" s="663">
        <f>SUM(C6)</f>
        <v>0</v>
      </c>
      <c r="D7" s="663">
        <f t="shared" ref="D7:F7" si="0">SUM(D6)</f>
        <v>2</v>
      </c>
      <c r="E7" s="663">
        <f t="shared" si="0"/>
        <v>0</v>
      </c>
      <c r="F7" s="663">
        <f t="shared" si="0"/>
        <v>3</v>
      </c>
      <c r="G7" s="664">
        <f t="shared" ref="G7:G70" si="1">SUM(C7:F7)</f>
        <v>5</v>
      </c>
    </row>
    <row r="8" spans="1:7" x14ac:dyDescent="0.25">
      <c r="A8" s="39" t="s">
        <v>700</v>
      </c>
      <c r="B8" s="215" t="s">
        <v>50</v>
      </c>
      <c r="C8" s="665">
        <v>1</v>
      </c>
      <c r="D8" s="665">
        <v>3</v>
      </c>
      <c r="E8" s="665"/>
      <c r="F8" s="665">
        <v>1</v>
      </c>
      <c r="G8" s="666">
        <f t="shared" si="1"/>
        <v>5</v>
      </c>
    </row>
    <row r="9" spans="1:7" x14ac:dyDescent="0.25">
      <c r="A9" s="39"/>
      <c r="B9" s="216" t="s">
        <v>51</v>
      </c>
      <c r="C9" s="667">
        <v>3</v>
      </c>
      <c r="D9" s="667">
        <v>9</v>
      </c>
      <c r="E9" s="667">
        <v>1</v>
      </c>
      <c r="F9" s="667">
        <v>3</v>
      </c>
      <c r="G9" s="668">
        <f t="shared" si="1"/>
        <v>16</v>
      </c>
    </row>
    <row r="10" spans="1:7" x14ac:dyDescent="0.25">
      <c r="A10" s="39"/>
      <c r="B10" s="216" t="s">
        <v>52</v>
      </c>
      <c r="C10" s="667"/>
      <c r="D10" s="667">
        <v>4</v>
      </c>
      <c r="E10" s="667"/>
      <c r="F10" s="667">
        <v>2</v>
      </c>
      <c r="G10" s="668">
        <f t="shared" si="1"/>
        <v>6</v>
      </c>
    </row>
    <row r="11" spans="1:7" x14ac:dyDescent="0.25">
      <c r="A11" s="39"/>
      <c r="B11" s="216" t="s">
        <v>53</v>
      </c>
      <c r="C11" s="667">
        <v>1</v>
      </c>
      <c r="D11" s="667">
        <v>1</v>
      </c>
      <c r="E11" s="667">
        <v>1</v>
      </c>
      <c r="F11" s="667">
        <v>1</v>
      </c>
      <c r="G11" s="668">
        <f t="shared" si="1"/>
        <v>4</v>
      </c>
    </row>
    <row r="12" spans="1:7" x14ac:dyDescent="0.25">
      <c r="A12" s="39"/>
      <c r="B12" s="216" t="s">
        <v>54</v>
      </c>
      <c r="C12" s="667">
        <v>7</v>
      </c>
      <c r="D12" s="667">
        <v>91</v>
      </c>
      <c r="E12" s="667">
        <v>1</v>
      </c>
      <c r="F12" s="667">
        <v>35</v>
      </c>
      <c r="G12" s="668">
        <f t="shared" si="1"/>
        <v>134</v>
      </c>
    </row>
    <row r="13" spans="1:7" x14ac:dyDescent="0.25">
      <c r="A13" s="39"/>
      <c r="B13" s="216" t="s">
        <v>55</v>
      </c>
      <c r="C13" s="667">
        <v>27</v>
      </c>
      <c r="D13" s="667">
        <v>68</v>
      </c>
      <c r="E13" s="667">
        <v>1</v>
      </c>
      <c r="F13" s="667">
        <v>23</v>
      </c>
      <c r="G13" s="668">
        <f t="shared" si="1"/>
        <v>119</v>
      </c>
    </row>
    <row r="14" spans="1:7" x14ac:dyDescent="0.25">
      <c r="A14" s="39"/>
      <c r="B14" s="216" t="s">
        <v>56</v>
      </c>
      <c r="C14" s="667">
        <v>17</v>
      </c>
      <c r="D14" s="667">
        <v>80</v>
      </c>
      <c r="E14" s="667"/>
      <c r="F14" s="667">
        <v>20</v>
      </c>
      <c r="G14" s="668">
        <f t="shared" si="1"/>
        <v>117</v>
      </c>
    </row>
    <row r="15" spans="1:7" x14ac:dyDescent="0.25">
      <c r="A15" s="39"/>
      <c r="B15" s="216" t="s">
        <v>57</v>
      </c>
      <c r="C15" s="667">
        <v>7</v>
      </c>
      <c r="D15" s="667">
        <v>29</v>
      </c>
      <c r="E15" s="667"/>
      <c r="F15" s="667">
        <v>6</v>
      </c>
      <c r="G15" s="668">
        <f t="shared" si="1"/>
        <v>42</v>
      </c>
    </row>
    <row r="16" spans="1:7" x14ac:dyDescent="0.25">
      <c r="A16" s="39"/>
      <c r="B16" s="216" t="s">
        <v>58</v>
      </c>
      <c r="C16" s="667">
        <v>9</v>
      </c>
      <c r="D16" s="667">
        <v>20</v>
      </c>
      <c r="E16" s="667"/>
      <c r="F16" s="667">
        <v>9</v>
      </c>
      <c r="G16" s="668">
        <f t="shared" si="1"/>
        <v>38</v>
      </c>
    </row>
    <row r="17" spans="1:7" x14ac:dyDescent="0.25">
      <c r="A17" s="39"/>
      <c r="B17" s="216" t="s">
        <v>59</v>
      </c>
      <c r="C17" s="667">
        <v>18</v>
      </c>
      <c r="D17" s="667">
        <v>47</v>
      </c>
      <c r="E17" s="667"/>
      <c r="F17" s="667">
        <v>11</v>
      </c>
      <c r="G17" s="668">
        <f t="shared" si="1"/>
        <v>76</v>
      </c>
    </row>
    <row r="18" spans="1:7" x14ac:dyDescent="0.25">
      <c r="A18" s="39"/>
      <c r="B18" s="217" t="s">
        <v>60</v>
      </c>
      <c r="C18" s="669"/>
      <c r="D18" s="669">
        <v>1</v>
      </c>
      <c r="E18" s="669"/>
      <c r="F18" s="669"/>
      <c r="G18" s="670">
        <f t="shared" si="1"/>
        <v>1</v>
      </c>
    </row>
    <row r="19" spans="1:7" x14ac:dyDescent="0.25">
      <c r="A19" s="39"/>
      <c r="B19" s="300" t="s">
        <v>38</v>
      </c>
      <c r="C19" s="671">
        <f>SUM(C8:C18)</f>
        <v>90</v>
      </c>
      <c r="D19" s="671">
        <f>SUM(D8:D18)</f>
        <v>353</v>
      </c>
      <c r="E19" s="671">
        <f>SUM(E8:E18)</f>
        <v>4</v>
      </c>
      <c r="F19" s="671">
        <f>SUM(F8:F18)</f>
        <v>111</v>
      </c>
      <c r="G19" s="671">
        <f>SUM(C19:F19)</f>
        <v>558</v>
      </c>
    </row>
    <row r="20" spans="1:7" x14ac:dyDescent="0.25">
      <c r="A20" s="213" t="s">
        <v>701</v>
      </c>
      <c r="B20" s="215" t="s">
        <v>61</v>
      </c>
      <c r="C20" s="665">
        <v>17</v>
      </c>
      <c r="D20" s="665">
        <v>55</v>
      </c>
      <c r="E20" s="665"/>
      <c r="F20" s="665">
        <v>23</v>
      </c>
      <c r="G20" s="666">
        <f t="shared" si="1"/>
        <v>95</v>
      </c>
    </row>
    <row r="21" spans="1:7" x14ac:dyDescent="0.25">
      <c r="A21" s="39"/>
      <c r="B21" s="216" t="s">
        <v>62</v>
      </c>
      <c r="C21" s="667">
        <v>12</v>
      </c>
      <c r="D21" s="667">
        <v>49</v>
      </c>
      <c r="E21" s="667"/>
      <c r="F21" s="667">
        <v>11</v>
      </c>
      <c r="G21" s="668">
        <f t="shared" si="1"/>
        <v>72</v>
      </c>
    </row>
    <row r="22" spans="1:7" x14ac:dyDescent="0.25">
      <c r="A22" s="39"/>
      <c r="B22" s="216" t="s">
        <v>63</v>
      </c>
      <c r="C22" s="667">
        <v>11</v>
      </c>
      <c r="D22" s="667">
        <v>58</v>
      </c>
      <c r="E22" s="667">
        <v>1</v>
      </c>
      <c r="F22" s="667">
        <v>13</v>
      </c>
      <c r="G22" s="668">
        <f t="shared" si="1"/>
        <v>83</v>
      </c>
    </row>
    <row r="23" spans="1:7" x14ac:dyDescent="0.25">
      <c r="A23" s="39"/>
      <c r="B23" s="216" t="s">
        <v>64</v>
      </c>
      <c r="C23" s="667">
        <v>1</v>
      </c>
      <c r="D23" s="667">
        <v>33</v>
      </c>
      <c r="E23" s="667"/>
      <c r="F23" s="667">
        <v>13</v>
      </c>
      <c r="G23" s="668">
        <f t="shared" si="1"/>
        <v>47</v>
      </c>
    </row>
    <row r="24" spans="1:7" x14ac:dyDescent="0.25">
      <c r="A24" s="39"/>
      <c r="B24" s="216" t="s">
        <v>65</v>
      </c>
      <c r="C24" s="667">
        <v>1</v>
      </c>
      <c r="D24" s="667">
        <v>11</v>
      </c>
      <c r="E24" s="667"/>
      <c r="F24" s="667">
        <v>7</v>
      </c>
      <c r="G24" s="668">
        <f t="shared" si="1"/>
        <v>19</v>
      </c>
    </row>
    <row r="25" spans="1:7" x14ac:dyDescent="0.25">
      <c r="A25" s="39"/>
      <c r="B25" s="216" t="s">
        <v>1476</v>
      </c>
      <c r="C25" s="667">
        <v>1</v>
      </c>
      <c r="D25" s="667">
        <v>7</v>
      </c>
      <c r="E25" s="667"/>
      <c r="F25" s="667">
        <v>1</v>
      </c>
      <c r="G25" s="668">
        <f t="shared" si="1"/>
        <v>9</v>
      </c>
    </row>
    <row r="26" spans="1:7" x14ac:dyDescent="0.25">
      <c r="A26" s="39"/>
      <c r="B26" s="216" t="s">
        <v>6317</v>
      </c>
      <c r="C26" s="667"/>
      <c r="D26" s="667">
        <v>14</v>
      </c>
      <c r="E26" s="667"/>
      <c r="F26" s="667"/>
      <c r="G26" s="668">
        <f t="shared" si="1"/>
        <v>14</v>
      </c>
    </row>
    <row r="27" spans="1:7" x14ac:dyDescent="0.25">
      <c r="A27" s="39"/>
      <c r="B27" s="216" t="s">
        <v>6318</v>
      </c>
      <c r="C27" s="667"/>
      <c r="D27" s="667">
        <v>12</v>
      </c>
      <c r="E27" s="667"/>
      <c r="F27" s="667">
        <v>4</v>
      </c>
      <c r="G27" s="668">
        <f t="shared" si="1"/>
        <v>16</v>
      </c>
    </row>
    <row r="28" spans="1:7" x14ac:dyDescent="0.25">
      <c r="A28" s="39"/>
      <c r="B28" s="216" t="s">
        <v>6319</v>
      </c>
      <c r="C28" s="667"/>
      <c r="D28" s="667">
        <v>18</v>
      </c>
      <c r="E28" s="667"/>
      <c r="F28" s="667">
        <v>5</v>
      </c>
      <c r="G28" s="668">
        <f t="shared" si="1"/>
        <v>23</v>
      </c>
    </row>
    <row r="29" spans="1:7" x14ac:dyDescent="0.25">
      <c r="A29" s="39"/>
      <c r="B29" s="216" t="s">
        <v>6320</v>
      </c>
      <c r="C29" s="667"/>
      <c r="D29" s="667">
        <v>5</v>
      </c>
      <c r="E29" s="667"/>
      <c r="F29" s="667">
        <v>1</v>
      </c>
      <c r="G29" s="668">
        <f t="shared" si="1"/>
        <v>6</v>
      </c>
    </row>
    <row r="30" spans="1:7" x14ac:dyDescent="0.25">
      <c r="A30" s="39"/>
      <c r="B30" s="217" t="s">
        <v>6321</v>
      </c>
      <c r="C30" s="669"/>
      <c r="D30" s="669">
        <v>1</v>
      </c>
      <c r="E30" s="669"/>
      <c r="F30" s="669"/>
      <c r="G30" s="670">
        <f t="shared" si="1"/>
        <v>1</v>
      </c>
    </row>
    <row r="31" spans="1:7" x14ac:dyDescent="0.25">
      <c r="A31" s="39"/>
      <c r="B31" s="300" t="s">
        <v>38</v>
      </c>
      <c r="C31" s="659">
        <f>SUM(C20:C30)</f>
        <v>43</v>
      </c>
      <c r="D31" s="659">
        <f>SUM(D20:D30)</f>
        <v>263</v>
      </c>
      <c r="E31" s="659">
        <f>SUM(E20:E30)</f>
        <v>1</v>
      </c>
      <c r="F31" s="659">
        <f>SUM(F20:F30)</f>
        <v>78</v>
      </c>
      <c r="G31" s="659">
        <f t="shared" si="1"/>
        <v>385</v>
      </c>
    </row>
    <row r="32" spans="1:7" x14ac:dyDescent="0.25">
      <c r="A32" s="213" t="s">
        <v>702</v>
      </c>
      <c r="B32" s="215" t="s">
        <v>54</v>
      </c>
      <c r="C32" s="665"/>
      <c r="D32" s="665">
        <v>12</v>
      </c>
      <c r="E32" s="665"/>
      <c r="F32" s="665">
        <v>6</v>
      </c>
      <c r="G32" s="666">
        <f t="shared" si="1"/>
        <v>18</v>
      </c>
    </row>
    <row r="33" spans="1:7" x14ac:dyDescent="0.25">
      <c r="A33" s="39"/>
      <c r="B33" s="216" t="s">
        <v>55</v>
      </c>
      <c r="C33" s="667">
        <v>6</v>
      </c>
      <c r="D33" s="667">
        <v>12</v>
      </c>
      <c r="E33" s="667"/>
      <c r="F33" s="667">
        <v>6</v>
      </c>
      <c r="G33" s="668">
        <f t="shared" si="1"/>
        <v>24</v>
      </c>
    </row>
    <row r="34" spans="1:7" x14ac:dyDescent="0.25">
      <c r="A34" s="39"/>
      <c r="B34" s="216" t="s">
        <v>56</v>
      </c>
      <c r="C34" s="667">
        <v>7</v>
      </c>
      <c r="D34" s="667">
        <v>14</v>
      </c>
      <c r="E34" s="667"/>
      <c r="F34" s="667">
        <v>4</v>
      </c>
      <c r="G34" s="668">
        <f t="shared" si="1"/>
        <v>25</v>
      </c>
    </row>
    <row r="35" spans="1:7" x14ac:dyDescent="0.25">
      <c r="A35" s="39"/>
      <c r="B35" s="216" t="s">
        <v>57</v>
      </c>
      <c r="C35" s="667">
        <v>4</v>
      </c>
      <c r="D35" s="667">
        <v>5</v>
      </c>
      <c r="E35" s="667"/>
      <c r="F35" s="667">
        <v>2</v>
      </c>
      <c r="G35" s="668">
        <f t="shared" si="1"/>
        <v>11</v>
      </c>
    </row>
    <row r="36" spans="1:7" x14ac:dyDescent="0.25">
      <c r="A36" s="39"/>
      <c r="B36" s="216" t="s">
        <v>58</v>
      </c>
      <c r="C36" s="667">
        <v>3</v>
      </c>
      <c r="D36" s="667">
        <v>3</v>
      </c>
      <c r="E36" s="667">
        <v>1</v>
      </c>
      <c r="F36" s="667">
        <v>3</v>
      </c>
      <c r="G36" s="668">
        <f t="shared" si="1"/>
        <v>10</v>
      </c>
    </row>
    <row r="37" spans="1:7" x14ac:dyDescent="0.25">
      <c r="A37" s="39"/>
      <c r="B37" s="216" t="s">
        <v>59</v>
      </c>
      <c r="C37" s="667">
        <v>3</v>
      </c>
      <c r="D37" s="667">
        <v>3</v>
      </c>
      <c r="E37" s="667">
        <v>1</v>
      </c>
      <c r="F37" s="667">
        <v>5</v>
      </c>
      <c r="G37" s="668">
        <f t="shared" si="1"/>
        <v>12</v>
      </c>
    </row>
    <row r="38" spans="1:7" x14ac:dyDescent="0.25">
      <c r="A38" s="39"/>
      <c r="B38" s="216" t="s">
        <v>61</v>
      </c>
      <c r="C38" s="667">
        <v>1</v>
      </c>
      <c r="D38" s="667">
        <v>5</v>
      </c>
      <c r="E38" s="667"/>
      <c r="F38" s="667">
        <v>3</v>
      </c>
      <c r="G38" s="668">
        <f t="shared" si="1"/>
        <v>9</v>
      </c>
    </row>
    <row r="39" spans="1:7" x14ac:dyDescent="0.25">
      <c r="A39" s="39"/>
      <c r="B39" s="216" t="s">
        <v>62</v>
      </c>
      <c r="C39" s="667">
        <v>1</v>
      </c>
      <c r="D39" s="667">
        <v>3</v>
      </c>
      <c r="E39" s="667"/>
      <c r="F39" s="667"/>
      <c r="G39" s="668">
        <f t="shared" si="1"/>
        <v>4</v>
      </c>
    </row>
    <row r="40" spans="1:7" x14ac:dyDescent="0.25">
      <c r="A40" s="39"/>
      <c r="B40" s="216" t="s">
        <v>63</v>
      </c>
      <c r="C40" s="667">
        <v>3</v>
      </c>
      <c r="D40" s="667">
        <v>18</v>
      </c>
      <c r="E40" s="667">
        <v>1</v>
      </c>
      <c r="F40" s="667">
        <v>3</v>
      </c>
      <c r="G40" s="668">
        <f t="shared" si="1"/>
        <v>25</v>
      </c>
    </row>
    <row r="41" spans="1:7" x14ac:dyDescent="0.25">
      <c r="A41" s="39"/>
      <c r="B41" s="216" t="s">
        <v>64</v>
      </c>
      <c r="C41" s="667">
        <v>4</v>
      </c>
      <c r="D41" s="667">
        <v>8</v>
      </c>
      <c r="E41" s="667"/>
      <c r="F41" s="667">
        <v>2</v>
      </c>
      <c r="G41" s="668">
        <f t="shared" si="1"/>
        <v>14</v>
      </c>
    </row>
    <row r="42" spans="1:7" x14ac:dyDescent="0.25">
      <c r="A42" s="39"/>
      <c r="B42" s="216" t="s">
        <v>65</v>
      </c>
      <c r="C42" s="667"/>
      <c r="D42" s="667">
        <v>7</v>
      </c>
      <c r="E42" s="667"/>
      <c r="F42" s="667"/>
      <c r="G42" s="668">
        <f t="shared" si="1"/>
        <v>7</v>
      </c>
    </row>
    <row r="43" spans="1:7" x14ac:dyDescent="0.25">
      <c r="A43" s="39"/>
      <c r="B43" s="216" t="s">
        <v>1476</v>
      </c>
      <c r="C43" s="667"/>
      <c r="D43" s="667">
        <v>3</v>
      </c>
      <c r="E43" s="667"/>
      <c r="F43" s="667"/>
      <c r="G43" s="668">
        <f t="shared" si="1"/>
        <v>3</v>
      </c>
    </row>
    <row r="44" spans="1:7" x14ac:dyDescent="0.25">
      <c r="A44" s="39"/>
      <c r="B44" s="216" t="s">
        <v>6317</v>
      </c>
      <c r="C44" s="667"/>
      <c r="D44" s="667">
        <v>4</v>
      </c>
      <c r="E44" s="667"/>
      <c r="F44" s="667"/>
      <c r="G44" s="668">
        <f t="shared" si="1"/>
        <v>4</v>
      </c>
    </row>
    <row r="45" spans="1:7" x14ac:dyDescent="0.25">
      <c r="A45" s="39"/>
      <c r="B45" s="216" t="s">
        <v>6318</v>
      </c>
      <c r="C45" s="667"/>
      <c r="D45" s="667">
        <v>1</v>
      </c>
      <c r="E45" s="667"/>
      <c r="F45" s="667"/>
      <c r="G45" s="668">
        <f t="shared" si="1"/>
        <v>1</v>
      </c>
    </row>
    <row r="46" spans="1:7" x14ac:dyDescent="0.25">
      <c r="A46" s="39"/>
      <c r="B46" s="216" t="s">
        <v>6319</v>
      </c>
      <c r="C46" s="667"/>
      <c r="D46" s="667">
        <v>4</v>
      </c>
      <c r="E46" s="667"/>
      <c r="F46" s="667"/>
      <c r="G46" s="668">
        <f t="shared" si="1"/>
        <v>4</v>
      </c>
    </row>
    <row r="47" spans="1:7" x14ac:dyDescent="0.25">
      <c r="A47" s="39"/>
      <c r="B47" s="217" t="s">
        <v>6320</v>
      </c>
      <c r="C47" s="669"/>
      <c r="D47" s="669">
        <v>2</v>
      </c>
      <c r="E47" s="669"/>
      <c r="F47" s="669">
        <v>1</v>
      </c>
      <c r="G47" s="668">
        <f t="shared" si="1"/>
        <v>3</v>
      </c>
    </row>
    <row r="48" spans="1:7" x14ac:dyDescent="0.25">
      <c r="A48" s="39"/>
      <c r="B48" s="300" t="s">
        <v>38</v>
      </c>
      <c r="C48" s="659">
        <f>SUM(C32:C47)</f>
        <v>32</v>
      </c>
      <c r="D48" s="659">
        <f>SUM(D32:D47)</f>
        <v>104</v>
      </c>
      <c r="E48" s="659">
        <f>SUM(E32:E47)</f>
        <v>3</v>
      </c>
      <c r="F48" s="659">
        <f>SUM(F32:F47)</f>
        <v>35</v>
      </c>
      <c r="G48" s="659">
        <f t="shared" si="1"/>
        <v>174</v>
      </c>
    </row>
    <row r="49" spans="1:7" x14ac:dyDescent="0.25">
      <c r="A49" s="993" t="s">
        <v>703</v>
      </c>
      <c r="B49" s="215" t="s">
        <v>6318</v>
      </c>
      <c r="C49" s="665"/>
      <c r="D49" s="665">
        <v>1</v>
      </c>
      <c r="E49" s="665"/>
      <c r="F49" s="665"/>
      <c r="G49" s="666">
        <f t="shared" si="1"/>
        <v>1</v>
      </c>
    </row>
    <row r="50" spans="1:7" x14ac:dyDescent="0.25">
      <c r="A50" s="994"/>
      <c r="B50" s="216" t="s">
        <v>6319</v>
      </c>
      <c r="C50" s="667"/>
      <c r="D50" s="667">
        <v>1</v>
      </c>
      <c r="E50" s="667"/>
      <c r="F50" s="667"/>
      <c r="G50" s="668">
        <f t="shared" si="1"/>
        <v>1</v>
      </c>
    </row>
    <row r="51" spans="1:7" x14ac:dyDescent="0.25">
      <c r="A51" s="39"/>
      <c r="B51" s="217" t="s">
        <v>6321</v>
      </c>
      <c r="C51" s="669"/>
      <c r="D51" s="669">
        <v>1</v>
      </c>
      <c r="E51" s="669"/>
      <c r="F51" s="669"/>
      <c r="G51" s="668">
        <f t="shared" si="1"/>
        <v>1</v>
      </c>
    </row>
    <row r="52" spans="1:7" x14ac:dyDescent="0.25">
      <c r="A52" s="39"/>
      <c r="B52" s="300" t="s">
        <v>38</v>
      </c>
      <c r="C52" s="659">
        <f>SUM(C49:C51)</f>
        <v>0</v>
      </c>
      <c r="D52" s="659">
        <f>SUM(D49:D51)</f>
        <v>3</v>
      </c>
      <c r="E52" s="659">
        <f t="shared" ref="E52:F52" si="2">SUM(E49:E51)</f>
        <v>0</v>
      </c>
      <c r="F52" s="659">
        <f t="shared" si="2"/>
        <v>0</v>
      </c>
      <c r="G52" s="659">
        <f t="shared" si="1"/>
        <v>3</v>
      </c>
    </row>
    <row r="53" spans="1:7" x14ac:dyDescent="0.25">
      <c r="A53" s="213" t="s">
        <v>704</v>
      </c>
      <c r="B53" s="216" t="s">
        <v>6324</v>
      </c>
      <c r="C53" s="667"/>
      <c r="D53" s="667">
        <v>2</v>
      </c>
      <c r="E53" s="667"/>
      <c r="F53" s="667">
        <v>1</v>
      </c>
      <c r="G53" s="666">
        <f t="shared" si="1"/>
        <v>3</v>
      </c>
    </row>
    <row r="54" spans="1:7" x14ac:dyDescent="0.25">
      <c r="A54" s="39"/>
      <c r="B54" s="216" t="s">
        <v>66</v>
      </c>
      <c r="C54" s="667">
        <v>1</v>
      </c>
      <c r="D54" s="667">
        <v>1</v>
      </c>
      <c r="E54" s="667"/>
      <c r="F54" s="667">
        <v>3</v>
      </c>
      <c r="G54" s="668">
        <f t="shared" si="1"/>
        <v>5</v>
      </c>
    </row>
    <row r="55" spans="1:7" x14ac:dyDescent="0.25">
      <c r="A55" s="39"/>
      <c r="B55" s="216" t="s">
        <v>50</v>
      </c>
      <c r="C55" s="667"/>
      <c r="D55" s="667">
        <v>11</v>
      </c>
      <c r="E55" s="672">
        <v>1</v>
      </c>
      <c r="F55" s="667">
        <v>19</v>
      </c>
      <c r="G55" s="668">
        <f t="shared" si="1"/>
        <v>31</v>
      </c>
    </row>
    <row r="56" spans="1:7" x14ac:dyDescent="0.25">
      <c r="A56" s="39"/>
      <c r="B56" s="216" t="s">
        <v>51</v>
      </c>
      <c r="C56" s="667">
        <v>4</v>
      </c>
      <c r="D56" s="667">
        <v>18</v>
      </c>
      <c r="E56" s="667"/>
      <c r="F56" s="667">
        <v>27</v>
      </c>
      <c r="G56" s="668">
        <f t="shared" si="1"/>
        <v>49</v>
      </c>
    </row>
    <row r="57" spans="1:7" x14ac:dyDescent="0.25">
      <c r="A57" s="39"/>
      <c r="B57" s="216" t="s">
        <v>52</v>
      </c>
      <c r="C57" s="667">
        <v>3</v>
      </c>
      <c r="D57" s="667">
        <v>12</v>
      </c>
      <c r="E57" s="667">
        <v>1</v>
      </c>
      <c r="F57" s="667">
        <v>15</v>
      </c>
      <c r="G57" s="668">
        <f t="shared" si="1"/>
        <v>31</v>
      </c>
    </row>
    <row r="58" spans="1:7" x14ac:dyDescent="0.25">
      <c r="A58" s="39"/>
      <c r="B58" s="217" t="s">
        <v>53</v>
      </c>
      <c r="C58" s="669">
        <v>4</v>
      </c>
      <c r="D58" s="669">
        <v>4</v>
      </c>
      <c r="E58" s="669">
        <v>1</v>
      </c>
      <c r="F58" s="669">
        <v>9</v>
      </c>
      <c r="G58" s="670">
        <f t="shared" si="1"/>
        <v>18</v>
      </c>
    </row>
    <row r="59" spans="1:7" x14ac:dyDescent="0.25">
      <c r="A59" s="39"/>
      <c r="B59" s="300" t="s">
        <v>38</v>
      </c>
      <c r="C59" s="659">
        <f>SUM(C53:C58)</f>
        <v>12</v>
      </c>
      <c r="D59" s="659">
        <f>SUM(D53:D58)</f>
        <v>48</v>
      </c>
      <c r="E59" s="659">
        <f>SUM(E53:E58)</f>
        <v>3</v>
      </c>
      <c r="F59" s="659">
        <f>SUM(F53:F58)</f>
        <v>74</v>
      </c>
      <c r="G59" s="659">
        <f t="shared" si="1"/>
        <v>137</v>
      </c>
    </row>
    <row r="60" spans="1:7" x14ac:dyDescent="0.25">
      <c r="A60" s="213" t="s">
        <v>705</v>
      </c>
      <c r="B60" s="215" t="s">
        <v>52</v>
      </c>
      <c r="C60" s="665">
        <v>1</v>
      </c>
      <c r="D60" s="665"/>
      <c r="E60" s="665"/>
      <c r="F60" s="665"/>
      <c r="G60" s="666">
        <f t="shared" si="1"/>
        <v>1</v>
      </c>
    </row>
    <row r="61" spans="1:7" x14ac:dyDescent="0.25">
      <c r="A61" s="39"/>
      <c r="B61" s="216" t="s">
        <v>57</v>
      </c>
      <c r="C61" s="667"/>
      <c r="D61" s="667">
        <v>1</v>
      </c>
      <c r="E61" s="667"/>
      <c r="F61" s="667"/>
      <c r="G61" s="668">
        <f t="shared" si="1"/>
        <v>1</v>
      </c>
    </row>
    <row r="62" spans="1:7" x14ac:dyDescent="0.25">
      <c r="A62" s="39"/>
      <c r="B62" s="216" t="s">
        <v>58</v>
      </c>
      <c r="C62" s="667">
        <v>1</v>
      </c>
      <c r="D62" s="667"/>
      <c r="E62" s="667">
        <v>1</v>
      </c>
      <c r="F62" s="667">
        <v>2</v>
      </c>
      <c r="G62" s="668">
        <f t="shared" si="1"/>
        <v>4</v>
      </c>
    </row>
    <row r="63" spans="1:7" x14ac:dyDescent="0.25">
      <c r="A63" s="39"/>
      <c r="B63" s="216" t="s">
        <v>59</v>
      </c>
      <c r="C63" s="667">
        <v>6</v>
      </c>
      <c r="D63" s="667">
        <v>3</v>
      </c>
      <c r="E63" s="667"/>
      <c r="F63" s="667">
        <v>4</v>
      </c>
      <c r="G63" s="668">
        <f t="shared" si="1"/>
        <v>13</v>
      </c>
    </row>
    <row r="64" spans="1:7" x14ac:dyDescent="0.25">
      <c r="A64" s="39"/>
      <c r="B64" s="216" t="s">
        <v>61</v>
      </c>
      <c r="C64" s="667"/>
      <c r="D64" s="667">
        <v>2</v>
      </c>
      <c r="E64" s="667"/>
      <c r="F64" s="667"/>
      <c r="G64" s="668">
        <f t="shared" si="1"/>
        <v>2</v>
      </c>
    </row>
    <row r="65" spans="1:7" x14ac:dyDescent="0.25">
      <c r="A65" s="39"/>
      <c r="B65" s="216" t="s">
        <v>62</v>
      </c>
      <c r="C65" s="667">
        <v>1</v>
      </c>
      <c r="D65" s="667">
        <v>3</v>
      </c>
      <c r="E65" s="667"/>
      <c r="F65" s="667"/>
      <c r="G65" s="668">
        <f t="shared" si="1"/>
        <v>4</v>
      </c>
    </row>
    <row r="66" spans="1:7" x14ac:dyDescent="0.25">
      <c r="A66" s="39"/>
      <c r="B66" s="216" t="s">
        <v>63</v>
      </c>
      <c r="C66" s="667">
        <v>1</v>
      </c>
      <c r="D66" s="667">
        <v>6</v>
      </c>
      <c r="E66" s="667"/>
      <c r="F66" s="667">
        <v>3</v>
      </c>
      <c r="G66" s="668">
        <f t="shared" si="1"/>
        <v>10</v>
      </c>
    </row>
    <row r="67" spans="1:7" x14ac:dyDescent="0.25">
      <c r="A67" s="39"/>
      <c r="B67" s="216" t="s">
        <v>64</v>
      </c>
      <c r="C67" s="667">
        <v>1</v>
      </c>
      <c r="D67" s="667">
        <v>2</v>
      </c>
      <c r="E67" s="667"/>
      <c r="F67" s="667"/>
      <c r="G67" s="668">
        <f t="shared" si="1"/>
        <v>3</v>
      </c>
    </row>
    <row r="68" spans="1:7" x14ac:dyDescent="0.25">
      <c r="A68" s="39"/>
      <c r="B68" s="216" t="s">
        <v>65</v>
      </c>
      <c r="C68" s="667"/>
      <c r="D68" s="667">
        <v>2</v>
      </c>
      <c r="E68" s="667"/>
      <c r="F68" s="667">
        <v>2</v>
      </c>
      <c r="G68" s="668">
        <f t="shared" si="1"/>
        <v>4</v>
      </c>
    </row>
    <row r="69" spans="1:7" x14ac:dyDescent="0.25">
      <c r="A69" s="39"/>
      <c r="B69" s="217" t="s">
        <v>1476</v>
      </c>
      <c r="C69" s="669"/>
      <c r="D69" s="669">
        <v>5</v>
      </c>
      <c r="E69" s="669"/>
      <c r="F69" s="669"/>
      <c r="G69" s="668">
        <f t="shared" si="1"/>
        <v>5</v>
      </c>
    </row>
    <row r="70" spans="1:7" x14ac:dyDescent="0.25">
      <c r="A70" s="39"/>
      <c r="B70" s="300" t="s">
        <v>38</v>
      </c>
      <c r="C70" s="659">
        <f>SUM(C60:C69)</f>
        <v>11</v>
      </c>
      <c r="D70" s="659">
        <f>SUM(D60:D69)</f>
        <v>24</v>
      </c>
      <c r="E70" s="659">
        <f>SUM(E60:E69)</f>
        <v>1</v>
      </c>
      <c r="F70" s="659">
        <f>SUM(F60:F69)</f>
        <v>11</v>
      </c>
      <c r="G70" s="659">
        <f t="shared" si="1"/>
        <v>47</v>
      </c>
    </row>
    <row r="71" spans="1:7" x14ac:dyDescent="0.25">
      <c r="A71" s="993" t="s">
        <v>706</v>
      </c>
      <c r="B71" s="215" t="s">
        <v>54</v>
      </c>
      <c r="C71" s="665"/>
      <c r="D71" s="665">
        <v>14</v>
      </c>
      <c r="E71" s="665">
        <v>1</v>
      </c>
      <c r="F71" s="665">
        <v>35</v>
      </c>
      <c r="G71" s="666">
        <f t="shared" ref="G71:G92" si="3">SUM(C71:F71)</f>
        <v>50</v>
      </c>
    </row>
    <row r="72" spans="1:7" x14ac:dyDescent="0.25">
      <c r="A72" s="994"/>
      <c r="B72" s="216" t="s">
        <v>55</v>
      </c>
      <c r="C72" s="667">
        <v>4</v>
      </c>
      <c r="D72" s="667">
        <v>27</v>
      </c>
      <c r="E72" s="667">
        <v>4</v>
      </c>
      <c r="F72" s="667">
        <v>51</v>
      </c>
      <c r="G72" s="668">
        <f t="shared" si="3"/>
        <v>86</v>
      </c>
    </row>
    <row r="73" spans="1:7" x14ac:dyDescent="0.25">
      <c r="A73" s="39"/>
      <c r="B73" s="216" t="s">
        <v>56</v>
      </c>
      <c r="C73" s="667">
        <v>6</v>
      </c>
      <c r="D73" s="667">
        <v>14</v>
      </c>
      <c r="E73" s="667">
        <v>2</v>
      </c>
      <c r="F73" s="667">
        <v>56</v>
      </c>
      <c r="G73" s="668">
        <f t="shared" si="3"/>
        <v>78</v>
      </c>
    </row>
    <row r="74" spans="1:7" x14ac:dyDescent="0.25">
      <c r="A74" s="39"/>
      <c r="B74" s="216" t="s">
        <v>57</v>
      </c>
      <c r="C74" s="667"/>
      <c r="D74" s="667">
        <v>1</v>
      </c>
      <c r="E74" s="667">
        <v>1</v>
      </c>
      <c r="F74" s="667">
        <v>19</v>
      </c>
      <c r="G74" s="668">
        <f t="shared" si="3"/>
        <v>21</v>
      </c>
    </row>
    <row r="75" spans="1:7" x14ac:dyDescent="0.25">
      <c r="A75" s="39"/>
      <c r="B75" s="216" t="s">
        <v>58</v>
      </c>
      <c r="C75" s="667">
        <v>3</v>
      </c>
      <c r="D75" s="667">
        <v>11</v>
      </c>
      <c r="E75" s="667">
        <v>1</v>
      </c>
      <c r="F75" s="667">
        <v>30</v>
      </c>
      <c r="G75" s="668">
        <f t="shared" si="3"/>
        <v>45</v>
      </c>
    </row>
    <row r="76" spans="1:7" x14ac:dyDescent="0.25">
      <c r="A76" s="39"/>
      <c r="B76" s="216" t="s">
        <v>59</v>
      </c>
      <c r="C76" s="667">
        <v>3</v>
      </c>
      <c r="D76" s="667">
        <v>6</v>
      </c>
      <c r="E76" s="667">
        <v>2</v>
      </c>
      <c r="F76" s="667">
        <v>14</v>
      </c>
      <c r="G76" s="668">
        <f t="shared" si="3"/>
        <v>25</v>
      </c>
    </row>
    <row r="77" spans="1:7" x14ac:dyDescent="0.25">
      <c r="A77" s="39"/>
      <c r="B77" s="216" t="s">
        <v>60</v>
      </c>
      <c r="C77" s="667">
        <v>1</v>
      </c>
      <c r="D77" s="667">
        <v>1</v>
      </c>
      <c r="E77" s="667"/>
      <c r="F77" s="667">
        <v>2</v>
      </c>
      <c r="G77" s="668">
        <f t="shared" si="3"/>
        <v>4</v>
      </c>
    </row>
    <row r="78" spans="1:7" x14ac:dyDescent="0.25">
      <c r="A78" s="39"/>
      <c r="B78" s="216" t="s">
        <v>61</v>
      </c>
      <c r="C78" s="667"/>
      <c r="D78" s="667">
        <v>30</v>
      </c>
      <c r="E78" s="667">
        <v>2</v>
      </c>
      <c r="F78" s="667">
        <v>55</v>
      </c>
      <c r="G78" s="668">
        <f t="shared" si="3"/>
        <v>87</v>
      </c>
    </row>
    <row r="79" spans="1:7" x14ac:dyDescent="0.25">
      <c r="A79" s="39"/>
      <c r="B79" s="216" t="s">
        <v>62</v>
      </c>
      <c r="C79" s="667">
        <v>8</v>
      </c>
      <c r="D79" s="667">
        <v>35</v>
      </c>
      <c r="E79" s="667">
        <v>2</v>
      </c>
      <c r="F79" s="667">
        <v>59</v>
      </c>
      <c r="G79" s="668">
        <f t="shared" si="3"/>
        <v>104</v>
      </c>
    </row>
    <row r="80" spans="1:7" x14ac:dyDescent="0.25">
      <c r="A80" s="39"/>
      <c r="B80" s="216" t="s">
        <v>63</v>
      </c>
      <c r="C80" s="667">
        <v>8</v>
      </c>
      <c r="D80" s="667">
        <v>43</v>
      </c>
      <c r="E80" s="667">
        <v>5</v>
      </c>
      <c r="F80" s="667">
        <v>77</v>
      </c>
      <c r="G80" s="668">
        <f t="shared" si="3"/>
        <v>133</v>
      </c>
    </row>
    <row r="81" spans="1:7" x14ac:dyDescent="0.25">
      <c r="A81" s="39"/>
      <c r="B81" s="216" t="s">
        <v>64</v>
      </c>
      <c r="C81" s="667">
        <v>10</v>
      </c>
      <c r="D81" s="667">
        <v>27</v>
      </c>
      <c r="E81" s="667">
        <v>1</v>
      </c>
      <c r="F81" s="667">
        <v>24</v>
      </c>
      <c r="G81" s="668">
        <f t="shared" si="3"/>
        <v>62</v>
      </c>
    </row>
    <row r="82" spans="1:7" x14ac:dyDescent="0.25">
      <c r="A82" s="39"/>
      <c r="B82" s="216" t="s">
        <v>65</v>
      </c>
      <c r="C82" s="667"/>
      <c r="D82" s="667">
        <v>4</v>
      </c>
      <c r="E82" s="667"/>
      <c r="F82" s="667">
        <v>19</v>
      </c>
      <c r="G82" s="668">
        <f t="shared" si="3"/>
        <v>23</v>
      </c>
    </row>
    <row r="83" spans="1:7" x14ac:dyDescent="0.25">
      <c r="A83" s="39"/>
      <c r="B83" s="216" t="s">
        <v>1476</v>
      </c>
      <c r="C83" s="667"/>
      <c r="D83" s="667">
        <v>3</v>
      </c>
      <c r="E83" s="667"/>
      <c r="F83" s="667">
        <v>6</v>
      </c>
      <c r="G83" s="668">
        <f t="shared" si="3"/>
        <v>9</v>
      </c>
    </row>
    <row r="84" spans="1:7" x14ac:dyDescent="0.25">
      <c r="A84" s="241"/>
      <c r="B84" s="217" t="s">
        <v>6317</v>
      </c>
      <c r="C84" s="669"/>
      <c r="D84" s="669">
        <v>2</v>
      </c>
      <c r="E84" s="669">
        <v>1</v>
      </c>
      <c r="F84" s="669">
        <v>7</v>
      </c>
      <c r="G84" s="670">
        <f t="shared" si="3"/>
        <v>10</v>
      </c>
    </row>
    <row r="85" spans="1:7" x14ac:dyDescent="0.25">
      <c r="A85" s="39"/>
      <c r="B85" s="216" t="s">
        <v>6318</v>
      </c>
      <c r="C85" s="667"/>
      <c r="D85" s="667">
        <v>5</v>
      </c>
      <c r="E85" s="667"/>
      <c r="F85" s="667">
        <v>10</v>
      </c>
      <c r="G85" s="668">
        <f t="shared" si="3"/>
        <v>15</v>
      </c>
    </row>
    <row r="86" spans="1:7" x14ac:dyDescent="0.25">
      <c r="A86" s="39"/>
      <c r="B86" s="216" t="s">
        <v>6319</v>
      </c>
      <c r="C86" s="667">
        <v>1</v>
      </c>
      <c r="D86" s="667">
        <v>3</v>
      </c>
      <c r="E86" s="667"/>
      <c r="F86" s="667">
        <v>7</v>
      </c>
      <c r="G86" s="668">
        <f t="shared" si="3"/>
        <v>11</v>
      </c>
    </row>
    <row r="87" spans="1:7" x14ac:dyDescent="0.25">
      <c r="A87" s="39"/>
      <c r="B87" s="216" t="s">
        <v>6320</v>
      </c>
      <c r="C87" s="667"/>
      <c r="D87" s="667">
        <v>2</v>
      </c>
      <c r="E87" s="667"/>
      <c r="F87" s="667">
        <v>6</v>
      </c>
      <c r="G87" s="668">
        <f t="shared" si="3"/>
        <v>8</v>
      </c>
    </row>
    <row r="88" spans="1:7" x14ac:dyDescent="0.25">
      <c r="A88" s="39"/>
      <c r="B88" s="216" t="s">
        <v>6322</v>
      </c>
      <c r="C88" s="667"/>
      <c r="D88" s="667"/>
      <c r="E88" s="667"/>
      <c r="F88" s="667">
        <v>4</v>
      </c>
      <c r="G88" s="668">
        <f t="shared" si="3"/>
        <v>4</v>
      </c>
    </row>
    <row r="89" spans="1:7" x14ac:dyDescent="0.25">
      <c r="A89" s="39"/>
      <c r="B89" s="216" t="s">
        <v>6321</v>
      </c>
      <c r="C89" s="667"/>
      <c r="D89" s="667">
        <v>1</v>
      </c>
      <c r="E89" s="667"/>
      <c r="F89" s="667"/>
      <c r="G89" s="668">
        <f t="shared" si="3"/>
        <v>1</v>
      </c>
    </row>
    <row r="90" spans="1:7" x14ac:dyDescent="0.25">
      <c r="A90" s="39"/>
      <c r="B90" s="217" t="s">
        <v>6323</v>
      </c>
      <c r="C90" s="669"/>
      <c r="D90" s="669"/>
      <c r="E90" s="669"/>
      <c r="F90" s="669">
        <v>1</v>
      </c>
      <c r="G90" s="670">
        <f t="shared" si="3"/>
        <v>1</v>
      </c>
    </row>
    <row r="91" spans="1:7" x14ac:dyDescent="0.25">
      <c r="A91" s="39"/>
      <c r="B91" s="300" t="s">
        <v>38</v>
      </c>
      <c r="C91" s="659">
        <f>SUM(C71:C90)</f>
        <v>44</v>
      </c>
      <c r="D91" s="659">
        <f>SUM(D71:D90)</f>
        <v>229</v>
      </c>
      <c r="E91" s="659">
        <f>SUM(E71:E90)</f>
        <v>22</v>
      </c>
      <c r="F91" s="659">
        <f>SUM(F71:F90)</f>
        <v>482</v>
      </c>
      <c r="G91" s="659">
        <f t="shared" si="3"/>
        <v>777</v>
      </c>
    </row>
    <row r="92" spans="1:7" x14ac:dyDescent="0.25">
      <c r="A92" s="222" t="s">
        <v>707</v>
      </c>
      <c r="B92" s="219"/>
      <c r="C92" s="659">
        <f>C91+C70+C59+C48+C31+C19</f>
        <v>232</v>
      </c>
      <c r="D92" s="659">
        <f>D91+D70+D59+D52+D48+D31+D19+D7</f>
        <v>1026</v>
      </c>
      <c r="E92" s="659">
        <f>E19+E31+E48+E59+E70+E91</f>
        <v>34</v>
      </c>
      <c r="F92" s="659">
        <f>F7+F19+F31+F48+F52+F59+F70+F91</f>
        <v>794</v>
      </c>
      <c r="G92" s="659">
        <f t="shared" si="3"/>
        <v>2086</v>
      </c>
    </row>
    <row r="93" spans="1:7" ht="9" customHeight="1" x14ac:dyDescent="0.25">
      <c r="A93" s="153"/>
      <c r="B93" s="153"/>
      <c r="C93" s="154"/>
      <c r="D93" s="155"/>
      <c r="E93" s="154"/>
      <c r="F93" s="154"/>
      <c r="G93" s="156"/>
    </row>
    <row r="94" spans="1:7" ht="9" customHeight="1" x14ac:dyDescent="0.25">
      <c r="A94" s="134"/>
      <c r="B94" s="134"/>
      <c r="C94" s="134"/>
      <c r="D94" s="134"/>
      <c r="E94" s="134"/>
      <c r="F94" s="134"/>
      <c r="G94" s="154"/>
    </row>
    <row r="95" spans="1:7" ht="20.3" customHeight="1" x14ac:dyDescent="0.25">
      <c r="A95" s="984" t="s">
        <v>67</v>
      </c>
      <c r="B95" s="985"/>
      <c r="C95" s="985"/>
      <c r="D95" s="985"/>
      <c r="E95" s="985"/>
      <c r="F95" s="985"/>
      <c r="G95" s="986"/>
    </row>
    <row r="96" spans="1:7" ht="9" customHeight="1" x14ac:dyDescent="0.25">
      <c r="A96" s="160"/>
      <c r="B96" s="157"/>
      <c r="C96" s="157"/>
      <c r="D96" s="157"/>
      <c r="E96" s="157"/>
      <c r="F96" s="157"/>
      <c r="G96" s="161"/>
    </row>
    <row r="97" spans="1:7" ht="12.8" customHeight="1" x14ac:dyDescent="0.25">
      <c r="A97" s="1001" t="s">
        <v>44</v>
      </c>
      <c r="B97" s="989" t="s">
        <v>45</v>
      </c>
      <c r="C97" s="1002" t="s">
        <v>46</v>
      </c>
      <c r="D97" s="1002"/>
      <c r="E97" s="1002" t="s">
        <v>47</v>
      </c>
      <c r="F97" s="1002"/>
      <c r="G97" s="1001" t="s">
        <v>38</v>
      </c>
    </row>
    <row r="98" spans="1:7" ht="25.55" x14ac:dyDescent="0.25">
      <c r="A98" s="1001"/>
      <c r="B98" s="990"/>
      <c r="C98" s="220" t="s">
        <v>48</v>
      </c>
      <c r="D98" s="220" t="s">
        <v>49</v>
      </c>
      <c r="E98" s="220" t="s">
        <v>48</v>
      </c>
      <c r="F98" s="220" t="s">
        <v>49</v>
      </c>
      <c r="G98" s="1003"/>
    </row>
    <row r="99" spans="1:7" ht="26.2" x14ac:dyDescent="0.25">
      <c r="A99" s="218" t="s">
        <v>698</v>
      </c>
      <c r="B99" s="313" t="s">
        <v>1789</v>
      </c>
      <c r="C99" s="673"/>
      <c r="D99" s="673">
        <v>1</v>
      </c>
      <c r="E99" s="673"/>
      <c r="F99" s="673">
        <v>2</v>
      </c>
      <c r="G99" s="659">
        <f>SUM(C99:F99)</f>
        <v>3</v>
      </c>
    </row>
    <row r="100" spans="1:7" x14ac:dyDescent="0.25">
      <c r="A100" s="299"/>
      <c r="B100" s="300" t="s">
        <v>38</v>
      </c>
      <c r="C100" s="659">
        <f>SUM(C99)</f>
        <v>0</v>
      </c>
      <c r="D100" s="659">
        <f t="shared" ref="D100:F100" si="4">SUM(D99)</f>
        <v>1</v>
      </c>
      <c r="E100" s="659">
        <f t="shared" si="4"/>
        <v>0</v>
      </c>
      <c r="F100" s="659">
        <f t="shared" si="4"/>
        <v>2</v>
      </c>
      <c r="G100" s="659">
        <f t="shared" ref="G100:G111" si="5">SUM(C100:F100)</f>
        <v>3</v>
      </c>
    </row>
    <row r="101" spans="1:7" x14ac:dyDescent="0.25">
      <c r="A101" s="218" t="s">
        <v>700</v>
      </c>
      <c r="B101" s="219" t="s">
        <v>54</v>
      </c>
      <c r="C101" s="673">
        <v>4</v>
      </c>
      <c r="D101" s="673">
        <v>60</v>
      </c>
      <c r="E101" s="673"/>
      <c r="F101" s="673">
        <v>12</v>
      </c>
      <c r="G101" s="659">
        <f t="shared" si="5"/>
        <v>76</v>
      </c>
    </row>
    <row r="102" spans="1:7" x14ac:dyDescent="0.25">
      <c r="A102" s="223"/>
      <c r="B102" s="300" t="s">
        <v>38</v>
      </c>
      <c r="C102" s="659">
        <f>SUM(C101)</f>
        <v>4</v>
      </c>
      <c r="D102" s="659">
        <f t="shared" ref="D102:F102" si="6">SUM(D101)</f>
        <v>60</v>
      </c>
      <c r="E102" s="659">
        <f t="shared" si="6"/>
        <v>0</v>
      </c>
      <c r="F102" s="659">
        <f t="shared" si="6"/>
        <v>12</v>
      </c>
      <c r="G102" s="659">
        <f t="shared" si="5"/>
        <v>76</v>
      </c>
    </row>
    <row r="103" spans="1:7" x14ac:dyDescent="0.25">
      <c r="A103" s="218" t="s">
        <v>701</v>
      </c>
      <c r="B103" s="219" t="s">
        <v>61</v>
      </c>
      <c r="C103" s="673"/>
      <c r="D103" s="673">
        <v>6</v>
      </c>
      <c r="E103" s="673">
        <v>2</v>
      </c>
      <c r="F103" s="673">
        <v>3</v>
      </c>
      <c r="G103" s="659">
        <f t="shared" si="5"/>
        <v>11</v>
      </c>
    </row>
    <row r="104" spans="1:7" x14ac:dyDescent="0.25">
      <c r="A104" s="223"/>
      <c r="B104" s="300" t="s">
        <v>38</v>
      </c>
      <c r="C104" s="659">
        <f>SUM(C103)</f>
        <v>0</v>
      </c>
      <c r="D104" s="659">
        <f t="shared" ref="D104:F104" si="7">SUM(D103)</f>
        <v>6</v>
      </c>
      <c r="E104" s="659">
        <f t="shared" si="7"/>
        <v>2</v>
      </c>
      <c r="F104" s="659">
        <f t="shared" si="7"/>
        <v>3</v>
      </c>
      <c r="G104" s="659">
        <f t="shared" si="5"/>
        <v>11</v>
      </c>
    </row>
    <row r="105" spans="1:7" x14ac:dyDescent="0.25">
      <c r="A105" s="218" t="s">
        <v>702</v>
      </c>
      <c r="B105" s="219" t="s">
        <v>54</v>
      </c>
      <c r="C105" s="673"/>
      <c r="D105" s="673">
        <v>5</v>
      </c>
      <c r="E105" s="673"/>
      <c r="F105" s="673">
        <v>2</v>
      </c>
      <c r="G105" s="659">
        <f t="shared" si="5"/>
        <v>7</v>
      </c>
    </row>
    <row r="106" spans="1:7" x14ac:dyDescent="0.25">
      <c r="A106" s="223"/>
      <c r="B106" s="300" t="s">
        <v>38</v>
      </c>
      <c r="C106" s="659">
        <f>SUM(C105)</f>
        <v>0</v>
      </c>
      <c r="D106" s="659">
        <f t="shared" ref="D106:F106" si="8">SUM(D105)</f>
        <v>5</v>
      </c>
      <c r="E106" s="659">
        <f t="shared" si="8"/>
        <v>0</v>
      </c>
      <c r="F106" s="659">
        <f t="shared" si="8"/>
        <v>2</v>
      </c>
      <c r="G106" s="659">
        <f t="shared" si="5"/>
        <v>7</v>
      </c>
    </row>
    <row r="107" spans="1:7" x14ac:dyDescent="0.25">
      <c r="A107" s="218" t="s">
        <v>704</v>
      </c>
      <c r="B107" s="219" t="s">
        <v>50</v>
      </c>
      <c r="C107" s="673"/>
      <c r="D107" s="673">
        <v>5</v>
      </c>
      <c r="E107" s="673"/>
      <c r="F107" s="673">
        <v>3</v>
      </c>
      <c r="G107" s="659">
        <f t="shared" si="5"/>
        <v>8</v>
      </c>
    </row>
    <row r="108" spans="1:7" x14ac:dyDescent="0.25">
      <c r="A108" s="223"/>
      <c r="B108" s="300" t="s">
        <v>38</v>
      </c>
      <c r="C108" s="659">
        <f>SUM(C107)</f>
        <v>0</v>
      </c>
      <c r="D108" s="659">
        <f t="shared" ref="D108:F108" si="9">SUM(D107)</f>
        <v>5</v>
      </c>
      <c r="E108" s="659">
        <f t="shared" si="9"/>
        <v>0</v>
      </c>
      <c r="F108" s="659">
        <f t="shared" si="9"/>
        <v>3</v>
      </c>
      <c r="G108" s="659">
        <f t="shared" si="5"/>
        <v>8</v>
      </c>
    </row>
    <row r="109" spans="1:7" x14ac:dyDescent="0.25">
      <c r="A109" s="993" t="s">
        <v>706</v>
      </c>
      <c r="B109" s="215" t="s">
        <v>54</v>
      </c>
      <c r="C109" s="665">
        <v>1</v>
      </c>
      <c r="D109" s="665">
        <v>12</v>
      </c>
      <c r="E109" s="665">
        <v>2</v>
      </c>
      <c r="F109" s="665">
        <v>11</v>
      </c>
      <c r="G109" s="666">
        <f t="shared" si="5"/>
        <v>26</v>
      </c>
    </row>
    <row r="110" spans="1:7" x14ac:dyDescent="0.25">
      <c r="A110" s="994"/>
      <c r="B110" s="217" t="s">
        <v>61</v>
      </c>
      <c r="C110" s="669"/>
      <c r="D110" s="669">
        <v>2</v>
      </c>
      <c r="E110" s="669"/>
      <c r="F110" s="669">
        <v>8</v>
      </c>
      <c r="G110" s="670">
        <f t="shared" si="5"/>
        <v>10</v>
      </c>
    </row>
    <row r="111" spans="1:7" x14ac:dyDescent="0.25">
      <c r="A111" s="223"/>
      <c r="B111" s="225" t="s">
        <v>38</v>
      </c>
      <c r="C111" s="659">
        <f>SUM(C109:C110)</f>
        <v>1</v>
      </c>
      <c r="D111" s="659">
        <f t="shared" ref="D111:F111" si="10">SUM(D109:D110)</f>
        <v>14</v>
      </c>
      <c r="E111" s="659">
        <f t="shared" si="10"/>
        <v>2</v>
      </c>
      <c r="F111" s="659">
        <f t="shared" si="10"/>
        <v>19</v>
      </c>
      <c r="G111" s="659">
        <f t="shared" si="5"/>
        <v>36</v>
      </c>
    </row>
    <row r="112" spans="1:7" x14ac:dyDescent="0.25">
      <c r="A112" s="226" t="s">
        <v>707</v>
      </c>
      <c r="B112" s="219"/>
      <c r="C112" s="659">
        <f>SUM(C111,C108,C106,C104,C102,C100)</f>
        <v>5</v>
      </c>
      <c r="D112" s="659">
        <f t="shared" ref="D112:G112" si="11">SUM(D111,D108,D106,D104,D102,D100)</f>
        <v>91</v>
      </c>
      <c r="E112" s="659">
        <f t="shared" si="11"/>
        <v>4</v>
      </c>
      <c r="F112" s="659">
        <f t="shared" si="11"/>
        <v>41</v>
      </c>
      <c r="G112" s="659">
        <f t="shared" si="11"/>
        <v>141</v>
      </c>
    </row>
    <row r="113" spans="1:7" x14ac:dyDescent="0.25">
      <c r="A113" s="314"/>
      <c r="B113" s="315"/>
      <c r="C113" s="316"/>
      <c r="D113" s="316"/>
      <c r="E113" s="316"/>
      <c r="F113" s="316"/>
      <c r="G113" s="316"/>
    </row>
    <row r="114" spans="1:7" ht="10" customHeight="1" x14ac:dyDescent="0.25">
      <c r="A114" s="153"/>
      <c r="B114" s="153"/>
      <c r="C114" s="154"/>
      <c r="D114" s="154"/>
      <c r="E114" s="154"/>
      <c r="F114" s="154"/>
      <c r="G114" s="154"/>
    </row>
    <row r="115" spans="1:7" ht="9" customHeight="1" x14ac:dyDescent="0.25">
      <c r="A115" s="134"/>
      <c r="B115" s="134"/>
      <c r="C115" s="134"/>
      <c r="D115" s="134"/>
      <c r="E115" s="134"/>
      <c r="F115" s="134"/>
      <c r="G115" s="154"/>
    </row>
    <row r="116" spans="1:7" ht="22.6" customHeight="1" x14ac:dyDescent="0.25">
      <c r="A116" s="984" t="s">
        <v>6325</v>
      </c>
      <c r="B116" s="985"/>
      <c r="C116" s="985"/>
      <c r="D116" s="985"/>
      <c r="E116" s="985"/>
      <c r="F116" s="985"/>
      <c r="G116" s="986"/>
    </row>
    <row r="117" spans="1:7" ht="9" customHeight="1" x14ac:dyDescent="0.25">
      <c r="A117" s="158"/>
      <c r="B117" s="139"/>
      <c r="C117" s="139"/>
      <c r="D117" s="139"/>
      <c r="E117" s="139"/>
      <c r="F117" s="139"/>
      <c r="G117" s="159"/>
    </row>
    <row r="118" spans="1:7" ht="12.8" customHeight="1" x14ac:dyDescent="0.25">
      <c r="A118" s="987" t="s">
        <v>44</v>
      </c>
      <c r="B118" s="989" t="s">
        <v>45</v>
      </c>
      <c r="C118" s="991" t="s">
        <v>46</v>
      </c>
      <c r="D118" s="992"/>
      <c r="E118" s="991" t="s">
        <v>47</v>
      </c>
      <c r="F118" s="992"/>
      <c r="G118" s="987" t="s">
        <v>38</v>
      </c>
    </row>
    <row r="119" spans="1:7" ht="25.55" x14ac:dyDescent="0.25">
      <c r="A119" s="988"/>
      <c r="B119" s="990"/>
      <c r="C119" s="220" t="s">
        <v>48</v>
      </c>
      <c r="D119" s="220" t="s">
        <v>49</v>
      </c>
      <c r="E119" s="220" t="s">
        <v>48</v>
      </c>
      <c r="F119" s="220" t="s">
        <v>49</v>
      </c>
      <c r="G119" s="988"/>
    </row>
    <row r="120" spans="1:7" x14ac:dyDescent="0.25">
      <c r="A120" s="213" t="s">
        <v>2275</v>
      </c>
      <c r="B120" s="218" t="s">
        <v>2279</v>
      </c>
      <c r="C120" s="665">
        <v>1</v>
      </c>
      <c r="D120" s="665">
        <v>75</v>
      </c>
      <c r="E120" s="665">
        <v>20</v>
      </c>
      <c r="F120" s="665">
        <v>338</v>
      </c>
      <c r="G120" s="666">
        <f t="shared" ref="G120:G137" si="12">SUM(C120:F120)</f>
        <v>434</v>
      </c>
    </row>
    <row r="121" spans="1:7" ht="26.2" x14ac:dyDescent="0.25">
      <c r="A121" s="25"/>
      <c r="B121" s="317" t="s">
        <v>2278</v>
      </c>
      <c r="C121" s="667">
        <v>2</v>
      </c>
      <c r="D121" s="667">
        <v>10</v>
      </c>
      <c r="E121" s="667">
        <v>5</v>
      </c>
      <c r="F121" s="667">
        <v>29</v>
      </c>
      <c r="G121" s="668">
        <f t="shared" si="12"/>
        <v>46</v>
      </c>
    </row>
    <row r="122" spans="1:7" ht="39.299999999999997" x14ac:dyDescent="0.25">
      <c r="A122" s="25"/>
      <c r="B122" s="223" t="s">
        <v>6330</v>
      </c>
      <c r="C122" s="669"/>
      <c r="D122" s="669">
        <v>2</v>
      </c>
      <c r="E122" s="669"/>
      <c r="F122" s="669">
        <v>7</v>
      </c>
      <c r="G122" s="670">
        <f>SUM(C122:F122)</f>
        <v>9</v>
      </c>
    </row>
    <row r="123" spans="1:7" ht="12.8" customHeight="1" x14ac:dyDescent="0.25">
      <c r="A123" s="241"/>
      <c r="B123" s="599" t="s">
        <v>38</v>
      </c>
      <c r="C123" s="659">
        <f>SUM(C120:C121)</f>
        <v>3</v>
      </c>
      <c r="D123" s="659">
        <f>SUM(D120:D122)</f>
        <v>87</v>
      </c>
      <c r="E123" s="659">
        <f>SUM(E120:E122)</f>
        <v>25</v>
      </c>
      <c r="F123" s="659">
        <f>SUM(F120:F122)</f>
        <v>374</v>
      </c>
      <c r="G123" s="670">
        <f>SUM(C123:F123)</f>
        <v>489</v>
      </c>
    </row>
    <row r="124" spans="1:7" ht="12.8" customHeight="1" x14ac:dyDescent="0.25">
      <c r="A124" s="213" t="s">
        <v>2276</v>
      </c>
      <c r="B124" s="218" t="s">
        <v>6327</v>
      </c>
      <c r="C124" s="665">
        <v>1</v>
      </c>
      <c r="D124" s="665">
        <v>17</v>
      </c>
      <c r="E124" s="665">
        <v>1</v>
      </c>
      <c r="F124" s="665">
        <v>22</v>
      </c>
      <c r="G124" s="666">
        <f t="shared" si="12"/>
        <v>41</v>
      </c>
    </row>
    <row r="125" spans="1:7" ht="26.2" x14ac:dyDescent="0.25">
      <c r="A125" s="25"/>
      <c r="B125" s="317" t="s">
        <v>6328</v>
      </c>
      <c r="C125" s="667">
        <v>3</v>
      </c>
      <c r="D125" s="667">
        <v>169</v>
      </c>
      <c r="E125" s="667">
        <v>18</v>
      </c>
      <c r="F125" s="667">
        <v>356</v>
      </c>
      <c r="G125" s="668">
        <f t="shared" si="12"/>
        <v>546</v>
      </c>
    </row>
    <row r="126" spans="1:7" ht="39.299999999999997" x14ac:dyDescent="0.25">
      <c r="A126" s="25"/>
      <c r="B126" s="223" t="s">
        <v>6329</v>
      </c>
      <c r="C126" s="669">
        <v>1</v>
      </c>
      <c r="D126" s="669">
        <v>40</v>
      </c>
      <c r="E126" s="669">
        <v>6</v>
      </c>
      <c r="F126" s="669">
        <v>75</v>
      </c>
      <c r="G126" s="670">
        <f>SUM(C126:F126)</f>
        <v>122</v>
      </c>
    </row>
    <row r="127" spans="1:7" x14ac:dyDescent="0.25">
      <c r="A127" s="241"/>
      <c r="B127" s="599" t="s">
        <v>38</v>
      </c>
      <c r="C127" s="659">
        <f>SUM(C124:C126)</f>
        <v>5</v>
      </c>
      <c r="D127" s="659">
        <f>SUM(D124:D126)</f>
        <v>226</v>
      </c>
      <c r="E127" s="659">
        <f>SUM(E124:E126)</f>
        <v>25</v>
      </c>
      <c r="F127" s="659">
        <f>SUM(F124:F126)</f>
        <v>453</v>
      </c>
      <c r="G127" s="670">
        <f>SUM(C127:F127)</f>
        <v>709</v>
      </c>
    </row>
    <row r="128" spans="1:7" ht="12.8" customHeight="1" x14ac:dyDescent="0.25">
      <c r="A128" s="213" t="s">
        <v>68</v>
      </c>
      <c r="B128" s="227" t="s">
        <v>6326</v>
      </c>
      <c r="C128" s="673"/>
      <c r="D128" s="673"/>
      <c r="E128" s="673">
        <v>1</v>
      </c>
      <c r="F128" s="673"/>
      <c r="G128" s="674">
        <f t="shared" si="12"/>
        <v>1</v>
      </c>
    </row>
    <row r="129" spans="1:7" ht="25.55" customHeight="1" x14ac:dyDescent="0.25">
      <c r="A129" s="241"/>
      <c r="B129" s="599" t="s">
        <v>38</v>
      </c>
      <c r="C129" s="659">
        <f>SUM(C128)</f>
        <v>0</v>
      </c>
      <c r="D129" s="659">
        <f t="shared" ref="D129:F129" si="13">SUM(D128)</f>
        <v>0</v>
      </c>
      <c r="E129" s="659">
        <f t="shared" si="13"/>
        <v>1</v>
      </c>
      <c r="F129" s="659">
        <f t="shared" si="13"/>
        <v>0</v>
      </c>
      <c r="G129" s="659">
        <f t="shared" si="12"/>
        <v>1</v>
      </c>
    </row>
    <row r="130" spans="1:7" ht="26.2" x14ac:dyDescent="0.25">
      <c r="A130" s="213" t="s">
        <v>2277</v>
      </c>
      <c r="B130" s="218" t="s">
        <v>6331</v>
      </c>
      <c r="C130" s="665"/>
      <c r="D130" s="665">
        <v>49</v>
      </c>
      <c r="E130" s="665"/>
      <c r="F130" s="665">
        <v>59</v>
      </c>
      <c r="G130" s="666">
        <f t="shared" si="12"/>
        <v>108</v>
      </c>
    </row>
    <row r="131" spans="1:7" s="1" customFormat="1" ht="39.299999999999997" x14ac:dyDescent="0.25">
      <c r="A131" s="25"/>
      <c r="B131" s="317" t="s">
        <v>6332</v>
      </c>
      <c r="C131" s="669">
        <v>7</v>
      </c>
      <c r="D131" s="669">
        <v>305</v>
      </c>
      <c r="E131" s="669">
        <v>29</v>
      </c>
      <c r="F131" s="669">
        <v>367</v>
      </c>
      <c r="G131" s="670">
        <f t="shared" si="12"/>
        <v>708</v>
      </c>
    </row>
    <row r="132" spans="1:7" s="1" customFormat="1" x14ac:dyDescent="0.25">
      <c r="A132" s="25"/>
      <c r="B132" s="598" t="s">
        <v>38</v>
      </c>
      <c r="C132" s="659">
        <f>SUM(C130:C131)</f>
        <v>7</v>
      </c>
      <c r="D132" s="659">
        <f>SUM(D130:D131)</f>
        <v>354</v>
      </c>
      <c r="E132" s="659">
        <f>SUM(E130:E131)</f>
        <v>29</v>
      </c>
      <c r="F132" s="659">
        <f>SUM(F130:F131)</f>
        <v>426</v>
      </c>
      <c r="G132" s="671">
        <f t="shared" si="12"/>
        <v>816</v>
      </c>
    </row>
    <row r="133" spans="1:7" ht="39.299999999999997" x14ac:dyDescent="0.25">
      <c r="A133" s="600" t="s">
        <v>1486</v>
      </c>
      <c r="B133" s="218" t="s">
        <v>6333</v>
      </c>
      <c r="C133" s="667"/>
      <c r="D133" s="667">
        <v>1</v>
      </c>
      <c r="E133" s="667"/>
      <c r="F133" s="667"/>
      <c r="G133" s="666">
        <f t="shared" si="12"/>
        <v>1</v>
      </c>
    </row>
    <row r="134" spans="1:7" ht="52.4" x14ac:dyDescent="0.25">
      <c r="A134" s="224"/>
      <c r="B134" s="317" t="s">
        <v>6335</v>
      </c>
      <c r="C134" s="667"/>
      <c r="D134" s="667">
        <v>14</v>
      </c>
      <c r="E134" s="667"/>
      <c r="F134" s="667">
        <v>13</v>
      </c>
      <c r="G134" s="668">
        <f>SUM(C134:F134)</f>
        <v>27</v>
      </c>
    </row>
    <row r="135" spans="1:7" ht="52.4" x14ac:dyDescent="0.25">
      <c r="A135" s="224"/>
      <c r="B135" s="223" t="s">
        <v>6334</v>
      </c>
      <c r="C135" s="669"/>
      <c r="D135" s="669">
        <v>6</v>
      </c>
      <c r="E135" s="669"/>
      <c r="F135" s="669">
        <v>9</v>
      </c>
      <c r="G135" s="670">
        <f>SUM(C135:F135)</f>
        <v>15</v>
      </c>
    </row>
    <row r="136" spans="1:7" x14ac:dyDescent="0.25">
      <c r="A136" s="25"/>
      <c r="B136" s="598" t="s">
        <v>38</v>
      </c>
      <c r="C136" s="659">
        <f>SUM(C133:C135)</f>
        <v>0</v>
      </c>
      <c r="D136" s="659">
        <f>SUM(D133:D135)</f>
        <v>21</v>
      </c>
      <c r="E136" s="659">
        <f>SUM(E133:E135)</f>
        <v>0</v>
      </c>
      <c r="F136" s="659">
        <f>SUM(F133:F135)</f>
        <v>22</v>
      </c>
      <c r="G136" s="659">
        <f t="shared" si="12"/>
        <v>43</v>
      </c>
    </row>
    <row r="137" spans="1:7" ht="26.2" x14ac:dyDescent="0.25">
      <c r="A137" s="213" t="s">
        <v>69</v>
      </c>
      <c r="B137" s="317" t="s">
        <v>6336</v>
      </c>
      <c r="C137" s="667"/>
      <c r="D137" s="667">
        <v>26</v>
      </c>
      <c r="E137" s="667"/>
      <c r="F137" s="667">
        <v>6</v>
      </c>
      <c r="G137" s="668">
        <f t="shared" si="12"/>
        <v>32</v>
      </c>
    </row>
    <row r="138" spans="1:7" x14ac:dyDescent="0.25">
      <c r="A138" s="241"/>
      <c r="B138" s="317" t="s">
        <v>70</v>
      </c>
      <c r="C138" s="667"/>
      <c r="D138" s="667"/>
      <c r="E138" s="667"/>
      <c r="F138" s="667">
        <v>1</v>
      </c>
      <c r="G138" s="668">
        <f>SUM(F138)</f>
        <v>1</v>
      </c>
    </row>
    <row r="139" spans="1:7" x14ac:dyDescent="0.25">
      <c r="A139" s="241"/>
      <c r="B139" s="598" t="s">
        <v>38</v>
      </c>
      <c r="C139" s="659">
        <f>SUM(C137:C138)</f>
        <v>0</v>
      </c>
      <c r="D139" s="659">
        <f t="shared" ref="D139:F139" si="14">SUM(D137:D138)</f>
        <v>26</v>
      </c>
      <c r="E139" s="659">
        <f t="shared" si="14"/>
        <v>0</v>
      </c>
      <c r="F139" s="659">
        <f t="shared" si="14"/>
        <v>7</v>
      </c>
      <c r="G139" s="675">
        <f>SUM(G137:G138)</f>
        <v>33</v>
      </c>
    </row>
    <row r="140" spans="1:7" x14ac:dyDescent="0.25">
      <c r="A140" s="319" t="s">
        <v>707</v>
      </c>
      <c r="B140" s="318"/>
      <c r="C140" s="659">
        <f>SUM(C139,C136,C132,C129,C127,C123)</f>
        <v>15</v>
      </c>
      <c r="D140" s="659">
        <f t="shared" ref="D140:G140" si="15">SUM(D139,D136,D132,D129,D127,D123)</f>
        <v>714</v>
      </c>
      <c r="E140" s="659">
        <f t="shared" si="15"/>
        <v>80</v>
      </c>
      <c r="F140" s="659">
        <f t="shared" si="15"/>
        <v>1282</v>
      </c>
      <c r="G140" s="659">
        <f t="shared" si="15"/>
        <v>2091</v>
      </c>
    </row>
    <row r="142" spans="1:7" x14ac:dyDescent="0.25">
      <c r="A142" s="676" t="s">
        <v>6339</v>
      </c>
    </row>
  </sheetData>
  <mergeCells count="22">
    <mergeCell ref="A71:A72"/>
    <mergeCell ref="A49:A50"/>
    <mergeCell ref="A109:A110"/>
    <mergeCell ref="A1:G1"/>
    <mergeCell ref="A2:G2"/>
    <mergeCell ref="A4:A5"/>
    <mergeCell ref="B4:B5"/>
    <mergeCell ref="C4:D4"/>
    <mergeCell ref="E4:F4"/>
    <mergeCell ref="G4:G5"/>
    <mergeCell ref="A95:G95"/>
    <mergeCell ref="A97:A98"/>
    <mergeCell ref="B97:B98"/>
    <mergeCell ref="C97:D97"/>
    <mergeCell ref="E97:F97"/>
    <mergeCell ref="G97:G98"/>
    <mergeCell ref="A116:G116"/>
    <mergeCell ref="A118:A119"/>
    <mergeCell ref="B118:B119"/>
    <mergeCell ref="C118:D118"/>
    <mergeCell ref="E118:F118"/>
    <mergeCell ref="G118:G119"/>
  </mergeCells>
  <printOptions horizontalCentered="1"/>
  <pageMargins left="0.59055118110236227" right="0.59055118110236227" top="0.70866141732283472" bottom="0.70866141732283472" header="0.27559055118110237" footer="0.27559055118110237"/>
  <pageSetup paperSize="9" scale="68" firstPageNumber="45" fitToHeight="2" orientation="portrait" useFirstPageNumber="1" r:id="rId1"/>
  <headerFooter alignWithMargins="0">
    <oddHeader>&amp;C&amp;"Times New Roman,Grassetto"&amp;16&amp;A</oddHeader>
    <oddFooter>&amp;C&amp;"Times New Roman,Normale"&amp;12&amp;P</oddFooter>
  </headerFooter>
  <ignoredErrors>
    <ignoredError sqref="E1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36</vt:i4>
      </vt:variant>
      <vt:variant>
        <vt:lpstr>Intervalli denominati</vt:lpstr>
      </vt:variant>
      <vt:variant>
        <vt:i4>33</vt:i4>
      </vt:variant>
    </vt:vector>
  </HeadingPairs>
  <TitlesOfParts>
    <vt:vector size="69" baseType="lpstr">
      <vt:lpstr>COPERTINA ALLEGATI</vt:lpstr>
      <vt:lpstr>ALLEGATO N.1</vt:lpstr>
      <vt:lpstr>ALLEGATO N.2 (parte 1)</vt:lpstr>
      <vt:lpstr>ALLEGATO N.2 (parte 2)</vt:lpstr>
      <vt:lpstr>ALLEGATO N.3</vt:lpstr>
      <vt:lpstr>ALLEGATO N.4</vt:lpstr>
      <vt:lpstr>ALLEGATO N.5</vt:lpstr>
      <vt:lpstr>ALLEGATO N.6</vt:lpstr>
      <vt:lpstr>ALLEGATO N.7 (parte 1)</vt:lpstr>
      <vt:lpstr>ALLEGATO N.7 (parte 2) </vt:lpstr>
      <vt:lpstr>ALLEGATO N.7 (parte 3) </vt:lpstr>
      <vt:lpstr>ALLEGATO N.7 (parte 4)</vt:lpstr>
      <vt:lpstr>ALLEGATO N.8 </vt:lpstr>
      <vt:lpstr>ALLEGATO N.9</vt:lpstr>
      <vt:lpstr>ALLEGATO N.10</vt:lpstr>
      <vt:lpstr>ALLEGATO N.11 (parte 1)</vt:lpstr>
      <vt:lpstr>ALLEGATO N.11 (parte 2)</vt:lpstr>
      <vt:lpstr>ALLEGATO N.11 (parte 3)</vt:lpstr>
      <vt:lpstr>ALLEGATO N.12</vt:lpstr>
      <vt:lpstr>ALLEGATO N.13 </vt:lpstr>
      <vt:lpstr>ALLEGATO N.14</vt:lpstr>
      <vt:lpstr>ALLEGATO N.15 </vt:lpstr>
      <vt:lpstr>ALLEGATO N.16</vt:lpstr>
      <vt:lpstr>ALLEGATO N.17</vt:lpstr>
      <vt:lpstr>ALLEGATO N.18</vt:lpstr>
      <vt:lpstr>ALLEGATO N.19</vt:lpstr>
      <vt:lpstr>ALLEGATO N.20</vt:lpstr>
      <vt:lpstr>ALLEGATO N.21</vt:lpstr>
      <vt:lpstr>ALLEGATO N.22</vt:lpstr>
      <vt:lpstr>ALLEGATO N.22 (continuazione)</vt:lpstr>
      <vt:lpstr>ALLEGATO N.22 (crediti v terzi)</vt:lpstr>
      <vt:lpstr>VARIAZIONI entrate</vt:lpstr>
      <vt:lpstr>VARIAZIONI uscita </vt:lpstr>
      <vt:lpstr>ALLEGATO N.24 (parte 1)</vt:lpstr>
      <vt:lpstr>ALLEGATO N.24 (parte 2 )</vt:lpstr>
      <vt:lpstr>ALLEGATO N.25</vt:lpstr>
      <vt:lpstr>'ALLEGATO N.1'!Area_stampa</vt:lpstr>
      <vt:lpstr>'ALLEGATO N.11 (parte 1)'!Area_stampa</vt:lpstr>
      <vt:lpstr>'ALLEGATO N.11 (parte 3)'!Area_stampa</vt:lpstr>
      <vt:lpstr>'ALLEGATO N.13 '!Area_stampa</vt:lpstr>
      <vt:lpstr>'ALLEGATO N.14'!Area_stampa</vt:lpstr>
      <vt:lpstr>'ALLEGATO N.18'!Area_stampa</vt:lpstr>
      <vt:lpstr>'ALLEGATO N.2 (parte 1)'!Area_stampa</vt:lpstr>
      <vt:lpstr>'ALLEGATO N.22'!Area_stampa</vt:lpstr>
      <vt:lpstr>'ALLEGATO N.22 (continuazione)'!Area_stampa</vt:lpstr>
      <vt:lpstr>'ALLEGATO N.24 (parte 1)'!Area_stampa</vt:lpstr>
      <vt:lpstr>'ALLEGATO N.25'!Area_stampa</vt:lpstr>
      <vt:lpstr>'ALLEGATO N.4'!Area_stampa</vt:lpstr>
      <vt:lpstr>'ALLEGATO N.5'!Area_stampa</vt:lpstr>
      <vt:lpstr>'ALLEGATO N.6'!Area_stampa</vt:lpstr>
      <vt:lpstr>'ALLEGATO N.7 (parte 3) '!Area_stampa</vt:lpstr>
      <vt:lpstr>'ALLEGATO N.7 (parte 4)'!Area_stampa</vt:lpstr>
      <vt:lpstr>'ALLEGATO N.9'!Area_stampa</vt:lpstr>
      <vt:lpstr>'VARIAZIONI entrate'!Area_stampa</vt:lpstr>
      <vt:lpstr>'VARIAZIONI uscita '!Area_stampa</vt:lpstr>
      <vt:lpstr>'ALLEGATO N.25'!OLE_LINK9</vt:lpstr>
      <vt:lpstr>'ALLEGATO N.13 '!Titoli_stampa</vt:lpstr>
      <vt:lpstr>'ALLEGATO N.16'!Titoli_stampa</vt:lpstr>
      <vt:lpstr>'ALLEGATO N.17'!Titoli_stampa</vt:lpstr>
      <vt:lpstr>'ALLEGATO N.18'!Titoli_stampa</vt:lpstr>
      <vt:lpstr>'ALLEGATO N.19'!Titoli_stampa</vt:lpstr>
      <vt:lpstr>'ALLEGATO N.2 (parte 2)'!Titoli_stampa</vt:lpstr>
      <vt:lpstr>'ALLEGATO N.20'!Titoli_stampa</vt:lpstr>
      <vt:lpstr>'ALLEGATO N.22'!Titoli_stampa</vt:lpstr>
      <vt:lpstr>'ALLEGATO N.22 (crediti v terzi)'!Titoli_stampa</vt:lpstr>
      <vt:lpstr>'ALLEGATO N.25'!Titoli_stampa</vt:lpstr>
      <vt:lpstr>'ALLEGATO N.4'!Titoli_stampa</vt:lpstr>
      <vt:lpstr>'ALLEGATO N.5'!Titoli_stampa</vt:lpstr>
      <vt:lpstr>'ALLEGATO N.7 (parte 1)'!Titoli_stampa</vt:lpstr>
    </vt:vector>
  </TitlesOfParts>
  <Company>cca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GUSEDAN</dc:creator>
  <cp:lastModifiedBy>ferro renato</cp:lastModifiedBy>
  <cp:lastPrinted>2015-07-10T09:17:10Z</cp:lastPrinted>
  <dcterms:created xsi:type="dcterms:W3CDTF">2009-05-15T09:30:19Z</dcterms:created>
  <dcterms:modified xsi:type="dcterms:W3CDTF">2017-02-21T14:59:33Z</dcterms:modified>
</cp:coreProperties>
</file>